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ashlport\Downloads\"/>
    </mc:Choice>
  </mc:AlternateContent>
  <xr:revisionPtr revIDLastSave="0" documentId="13_ncr:1_{0E689B30-BE41-48E9-BB6D-E1B778C17E97}" xr6:coauthVersionLast="47" xr6:coauthVersionMax="47" xr10:uidLastSave="{00000000-0000-0000-0000-000000000000}"/>
  <bookViews>
    <workbookView xWindow="-120" yWindow="-120" windowWidth="29040" windowHeight="15720" tabRatio="608" xr2:uid="{00000000-000D-0000-FFFF-FFFF00000000}"/>
  </bookViews>
  <sheets>
    <sheet name="PROPOSAL BUDGET" sheetId="1" r:id="rId1"/>
    <sheet name="MAIN INDEX" sheetId="5" r:id="rId2"/>
    <sheet name="COST SHARE INDEX" sheetId="7" r:id="rId3"/>
    <sheet name="CHILD INDEX" sheetId="8" r:id="rId4"/>
    <sheet name="PROG INC INDEX" sheetId="9" r:id="rId5"/>
    <sheet name="SUMMARY-OSP ONLY" sheetId="11" r:id="rId6"/>
    <sheet name="Data Tables" sheetId="6" r:id="rId7"/>
    <sheet name="Budget Codes" sheetId="10" r:id="rId8"/>
    <sheet name="OSR Form" sheetId="2" state="hidden" r:id="rId9"/>
  </sheets>
  <externalReferences>
    <externalReference r:id="rId10"/>
  </externalReferences>
  <definedNames>
    <definedName name="CombDirectTotal">[1]ENTRBUD!$G$21</definedName>
    <definedName name="FirstIndirect">[1]CHKLST!$O$42</definedName>
    <definedName name="FirstSubtotal">[1]FIRSTBUD!$I$39</definedName>
    <definedName name="FirstTotalDirect">[1]FIRSTBUD!$I$41</definedName>
    <definedName name="indirect">#REF!</definedName>
    <definedName name="Indirectcost">#REF!</definedName>
    <definedName name="_xlnm.Print_Area" localSheetId="8">'OSR Form'!$A$1:$H$61</definedName>
    <definedName name="_xlnm.Print_Area" localSheetId="0">'PROPOSAL BUDGET'!$B$4:$AJ$19</definedName>
    <definedName name="_xlnm.Print_Titles" localSheetId="0">'PROPOSAL BUDGET'!$A:$D</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1" l="1"/>
  <c r="AI65" i="1"/>
  <c r="AI64" i="1"/>
  <c r="AI63" i="1"/>
  <c r="AI62" i="1"/>
  <c r="AI66" i="1" s="1"/>
  <c r="AJ66" i="1" s="1"/>
  <c r="AI47" i="1"/>
  <c r="AH66" i="1"/>
  <c r="AB66" i="1"/>
  <c r="V66" i="1"/>
  <c r="P66" i="1"/>
  <c r="J66" i="1"/>
  <c r="C86" i="7"/>
  <c r="D86" i="7"/>
  <c r="E86" i="7"/>
  <c r="F86" i="7"/>
  <c r="G86" i="7"/>
  <c r="H86" i="7"/>
  <c r="I86" i="7"/>
  <c r="J86" i="7"/>
  <c r="K86" i="7"/>
  <c r="L86" i="7"/>
  <c r="B86" i="7"/>
  <c r="C84" i="9"/>
  <c r="D84" i="9"/>
  <c r="E84" i="9"/>
  <c r="F84" i="9"/>
  <c r="G84" i="9"/>
  <c r="H84" i="9"/>
  <c r="I84" i="9"/>
  <c r="J84" i="9"/>
  <c r="K84" i="9"/>
  <c r="L84" i="9"/>
  <c r="B84" i="9"/>
  <c r="C84" i="8"/>
  <c r="D84" i="8"/>
  <c r="E84" i="8"/>
  <c r="F84" i="8"/>
  <c r="G84" i="8"/>
  <c r="H84" i="8"/>
  <c r="I84" i="8"/>
  <c r="J84" i="8"/>
  <c r="K84" i="8"/>
  <c r="L84" i="8"/>
  <c r="B84" i="8"/>
  <c r="M84" i="7"/>
  <c r="C84" i="7"/>
  <c r="D84" i="7"/>
  <c r="E84" i="7"/>
  <c r="F84" i="7"/>
  <c r="G84" i="7"/>
  <c r="H84" i="7"/>
  <c r="I84" i="7"/>
  <c r="J84" i="7"/>
  <c r="K84" i="7"/>
  <c r="L84" i="7"/>
  <c r="B84" i="7"/>
  <c r="C83" i="5"/>
  <c r="D83" i="5"/>
  <c r="E83" i="5"/>
  <c r="F83" i="5"/>
  <c r="G83" i="5"/>
  <c r="H83" i="5"/>
  <c r="I83" i="5"/>
  <c r="J83" i="5"/>
  <c r="K83" i="5"/>
  <c r="L83" i="5"/>
  <c r="B83" i="5"/>
  <c r="M90" i="9"/>
  <c r="M14" i="5"/>
  <c r="M12" i="5"/>
  <c r="M11" i="5"/>
  <c r="M10" i="5"/>
  <c r="M9" i="5"/>
  <c r="M8" i="5"/>
  <c r="A18" i="11"/>
  <c r="E6" i="11"/>
  <c r="D6" i="11"/>
  <c r="C6" i="11"/>
  <c r="B6" i="11"/>
  <c r="C20" i="7"/>
  <c r="D20" i="7"/>
  <c r="E20" i="7"/>
  <c r="F20" i="7"/>
  <c r="G20" i="7"/>
  <c r="H20" i="7"/>
  <c r="I20" i="7"/>
  <c r="J20" i="7"/>
  <c r="K20" i="7"/>
  <c r="L20" i="7"/>
  <c r="C21" i="7"/>
  <c r="D21" i="7"/>
  <c r="E21" i="7"/>
  <c r="F21" i="7"/>
  <c r="G21" i="7"/>
  <c r="H21" i="7"/>
  <c r="I21" i="7"/>
  <c r="J21" i="7"/>
  <c r="K21" i="7"/>
  <c r="L21" i="7"/>
  <c r="B21" i="7"/>
  <c r="B20" i="7"/>
  <c r="M83" i="5" l="1"/>
  <c r="B16" i="11"/>
  <c r="B98" i="9"/>
  <c r="J20" i="9" s="1"/>
  <c r="J22" i="9" s="1"/>
  <c r="M94" i="9"/>
  <c r="M93" i="9"/>
  <c r="M92" i="9"/>
  <c r="L90" i="9"/>
  <c r="L95" i="9" s="1"/>
  <c r="K90" i="9"/>
  <c r="K95" i="9" s="1"/>
  <c r="J90" i="9"/>
  <c r="J95" i="9" s="1"/>
  <c r="I90" i="9"/>
  <c r="I95" i="9" s="1"/>
  <c r="H90" i="9"/>
  <c r="H95" i="9" s="1"/>
  <c r="G90" i="9"/>
  <c r="G95" i="9" s="1"/>
  <c r="F90" i="9"/>
  <c r="F95" i="9" s="1"/>
  <c r="E90" i="9"/>
  <c r="E95" i="9" s="1"/>
  <c r="D90" i="9"/>
  <c r="D95" i="9" s="1"/>
  <c r="C90" i="9"/>
  <c r="C95" i="9" s="1"/>
  <c r="M83" i="9"/>
  <c r="M82" i="9"/>
  <c r="L80" i="9"/>
  <c r="K80" i="9"/>
  <c r="J80" i="9"/>
  <c r="I80" i="9"/>
  <c r="H80" i="9"/>
  <c r="G80" i="9"/>
  <c r="F80" i="9"/>
  <c r="E80" i="9"/>
  <c r="D80" i="9"/>
  <c r="C80" i="9"/>
  <c r="B80" i="9"/>
  <c r="M79" i="9"/>
  <c r="M78" i="9"/>
  <c r="M77" i="9"/>
  <c r="M76" i="9"/>
  <c r="M75" i="9"/>
  <c r="L73" i="9"/>
  <c r="K73" i="9"/>
  <c r="J73" i="9"/>
  <c r="I73" i="9"/>
  <c r="H73" i="9"/>
  <c r="G73" i="9"/>
  <c r="F73" i="9"/>
  <c r="E73" i="9"/>
  <c r="D73" i="9"/>
  <c r="C73" i="9"/>
  <c r="B73" i="9"/>
  <c r="M72" i="9"/>
  <c r="M71" i="9"/>
  <c r="M70" i="9"/>
  <c r="M69" i="9"/>
  <c r="M68" i="9"/>
  <c r="M67" i="9"/>
  <c r="L65" i="9"/>
  <c r="K65" i="9"/>
  <c r="J65" i="9"/>
  <c r="I65" i="9"/>
  <c r="H65" i="9"/>
  <c r="G65" i="9"/>
  <c r="F65" i="9"/>
  <c r="E65" i="9"/>
  <c r="D65" i="9"/>
  <c r="C65" i="9"/>
  <c r="B65" i="9"/>
  <c r="M64" i="9"/>
  <c r="M63" i="9"/>
  <c r="M62" i="9"/>
  <c r="M61" i="9"/>
  <c r="M60" i="9"/>
  <c r="M59" i="9"/>
  <c r="M58" i="9"/>
  <c r="M57" i="9"/>
  <c r="M56" i="9"/>
  <c r="M55" i="9"/>
  <c r="M54" i="9"/>
  <c r="M53" i="9"/>
  <c r="M52" i="9"/>
  <c r="M51" i="9"/>
  <c r="M50" i="9"/>
  <c r="L48" i="9"/>
  <c r="K48" i="9"/>
  <c r="J48" i="9"/>
  <c r="I48" i="9"/>
  <c r="H48" i="9"/>
  <c r="G48" i="9"/>
  <c r="F48" i="9"/>
  <c r="E48" i="9"/>
  <c r="D48" i="9"/>
  <c r="C48" i="9"/>
  <c r="B48" i="9"/>
  <c r="M47" i="9"/>
  <c r="M46" i="9"/>
  <c r="M45" i="9"/>
  <c r="M44" i="9"/>
  <c r="M43" i="9"/>
  <c r="M42" i="9"/>
  <c r="M41" i="9"/>
  <c r="M40" i="9"/>
  <c r="M39" i="9"/>
  <c r="M38" i="9"/>
  <c r="L36" i="9"/>
  <c r="K36" i="9"/>
  <c r="J36" i="9"/>
  <c r="I36" i="9"/>
  <c r="H36" i="9"/>
  <c r="G36" i="9"/>
  <c r="F36" i="9"/>
  <c r="E36" i="9"/>
  <c r="D36" i="9"/>
  <c r="C36" i="9"/>
  <c r="B36" i="9"/>
  <c r="M35" i="9"/>
  <c r="L33" i="9"/>
  <c r="K33" i="9"/>
  <c r="J33" i="9"/>
  <c r="I33" i="9"/>
  <c r="H33" i="9"/>
  <c r="G33" i="9"/>
  <c r="F33" i="9"/>
  <c r="E33" i="9"/>
  <c r="D33" i="9"/>
  <c r="C33" i="9"/>
  <c r="B33" i="9"/>
  <c r="M32" i="9"/>
  <c r="M31" i="9"/>
  <c r="M30" i="9"/>
  <c r="L28" i="9"/>
  <c r="K28" i="9"/>
  <c r="J28" i="9"/>
  <c r="I28" i="9"/>
  <c r="H28" i="9"/>
  <c r="G28" i="9"/>
  <c r="F28" i="9"/>
  <c r="E28" i="9"/>
  <c r="D28" i="9"/>
  <c r="C28" i="9"/>
  <c r="B28" i="9"/>
  <c r="M27" i="9"/>
  <c r="M26" i="9"/>
  <c r="M25" i="9"/>
  <c r="M24" i="9"/>
  <c r="L21" i="9"/>
  <c r="K21" i="9"/>
  <c r="J21" i="9"/>
  <c r="I21" i="9"/>
  <c r="H21" i="9"/>
  <c r="G21" i="9"/>
  <c r="F21" i="9"/>
  <c r="E21" i="9"/>
  <c r="D21" i="9"/>
  <c r="C21" i="9"/>
  <c r="B21" i="9"/>
  <c r="L18" i="9"/>
  <c r="K18" i="9"/>
  <c r="J18" i="9"/>
  <c r="I18" i="9"/>
  <c r="H18" i="9"/>
  <c r="G18" i="9"/>
  <c r="F18" i="9"/>
  <c r="E18" i="9"/>
  <c r="D18" i="9"/>
  <c r="C18" i="9"/>
  <c r="B18" i="9"/>
  <c r="M17" i="9"/>
  <c r="M16" i="9"/>
  <c r="M15" i="9"/>
  <c r="M13" i="9"/>
  <c r="M12" i="9"/>
  <c r="M11" i="9"/>
  <c r="M10" i="9"/>
  <c r="M9" i="9"/>
  <c r="B98" i="8"/>
  <c r="G20" i="8" s="1"/>
  <c r="M94" i="8"/>
  <c r="M93" i="8"/>
  <c r="M92" i="8"/>
  <c r="L90" i="8"/>
  <c r="L95" i="8" s="1"/>
  <c r="K90" i="8"/>
  <c r="K95" i="8" s="1"/>
  <c r="J90" i="8"/>
  <c r="J95" i="8" s="1"/>
  <c r="I90" i="8"/>
  <c r="I95" i="8" s="1"/>
  <c r="H90" i="8"/>
  <c r="H95" i="8" s="1"/>
  <c r="G90" i="8"/>
  <c r="G95" i="8" s="1"/>
  <c r="F90" i="8"/>
  <c r="F95" i="8" s="1"/>
  <c r="E90" i="8"/>
  <c r="E95" i="8" s="1"/>
  <c r="D90" i="8"/>
  <c r="D95" i="8" s="1"/>
  <c r="C90" i="8"/>
  <c r="C95" i="8" s="1"/>
  <c r="M83" i="8"/>
  <c r="M82" i="8"/>
  <c r="L80" i="8"/>
  <c r="K80" i="8"/>
  <c r="J80" i="8"/>
  <c r="I80" i="8"/>
  <c r="H80" i="8"/>
  <c r="G80" i="8"/>
  <c r="F80" i="8"/>
  <c r="E80" i="8"/>
  <c r="D80" i="8"/>
  <c r="C80" i="8"/>
  <c r="B80" i="8"/>
  <c r="M79" i="8"/>
  <c r="M78" i="8"/>
  <c r="M77" i="8"/>
  <c r="M76" i="8"/>
  <c r="M75" i="8"/>
  <c r="L73" i="8"/>
  <c r="K73" i="8"/>
  <c r="J73" i="8"/>
  <c r="I73" i="8"/>
  <c r="H73" i="8"/>
  <c r="G73" i="8"/>
  <c r="F73" i="8"/>
  <c r="E73" i="8"/>
  <c r="D73" i="8"/>
  <c r="C73" i="8"/>
  <c r="B73" i="8"/>
  <c r="M72" i="8"/>
  <c r="M71" i="8"/>
  <c r="M70" i="8"/>
  <c r="M69" i="8"/>
  <c r="M68" i="8"/>
  <c r="M67" i="8"/>
  <c r="L65" i="8"/>
  <c r="K65" i="8"/>
  <c r="J65" i="8"/>
  <c r="I65" i="8"/>
  <c r="H65" i="8"/>
  <c r="G65" i="8"/>
  <c r="F65" i="8"/>
  <c r="E65" i="8"/>
  <c r="D65" i="8"/>
  <c r="C65" i="8"/>
  <c r="B65" i="8"/>
  <c r="M64" i="8"/>
  <c r="M63" i="8"/>
  <c r="M62" i="8"/>
  <c r="M61" i="8"/>
  <c r="M60" i="8"/>
  <c r="M59" i="8"/>
  <c r="M58" i="8"/>
  <c r="M57" i="8"/>
  <c r="M56" i="8"/>
  <c r="M55" i="8"/>
  <c r="M54" i="8"/>
  <c r="M53" i="8"/>
  <c r="M52" i="8"/>
  <c r="M51" i="8"/>
  <c r="M50" i="8"/>
  <c r="M90" i="8" s="1"/>
  <c r="L48" i="8"/>
  <c r="K48" i="8"/>
  <c r="J48" i="8"/>
  <c r="I48" i="8"/>
  <c r="H48" i="8"/>
  <c r="G48" i="8"/>
  <c r="F48" i="8"/>
  <c r="E48" i="8"/>
  <c r="D48" i="8"/>
  <c r="C48" i="8"/>
  <c r="B48" i="8"/>
  <c r="M47" i="8"/>
  <c r="M46" i="8"/>
  <c r="M45" i="8"/>
  <c r="M44" i="8"/>
  <c r="M43" i="8"/>
  <c r="M42" i="8"/>
  <c r="M41" i="8"/>
  <c r="M40" i="8"/>
  <c r="M39" i="8"/>
  <c r="M38" i="8"/>
  <c r="L36" i="8"/>
  <c r="K36" i="8"/>
  <c r="J36" i="8"/>
  <c r="I36" i="8"/>
  <c r="H36" i="8"/>
  <c r="G36" i="8"/>
  <c r="F36" i="8"/>
  <c r="E36" i="8"/>
  <c r="D36" i="8"/>
  <c r="C36" i="8"/>
  <c r="B36" i="8"/>
  <c r="M35" i="8"/>
  <c r="L33" i="8"/>
  <c r="K33" i="8"/>
  <c r="J33" i="8"/>
  <c r="I33" i="8"/>
  <c r="H33" i="8"/>
  <c r="G33" i="8"/>
  <c r="F33" i="8"/>
  <c r="E33" i="8"/>
  <c r="D33" i="8"/>
  <c r="C33" i="8"/>
  <c r="B33" i="8"/>
  <c r="M32" i="8"/>
  <c r="M31" i="8"/>
  <c r="M30" i="8"/>
  <c r="L28" i="8"/>
  <c r="K28" i="8"/>
  <c r="J28" i="8"/>
  <c r="I28" i="8"/>
  <c r="H28" i="8"/>
  <c r="G28" i="8"/>
  <c r="F28" i="8"/>
  <c r="E28" i="8"/>
  <c r="D28" i="8"/>
  <c r="C28" i="8"/>
  <c r="B28" i="8"/>
  <c r="M27" i="8"/>
  <c r="M26" i="8"/>
  <c r="M25" i="8"/>
  <c r="M24" i="8"/>
  <c r="L21" i="8"/>
  <c r="K21" i="8"/>
  <c r="J21" i="8"/>
  <c r="I21" i="8"/>
  <c r="H21" i="8"/>
  <c r="G21" i="8"/>
  <c r="F21" i="8"/>
  <c r="E21" i="8"/>
  <c r="D21" i="8"/>
  <c r="C21" i="8"/>
  <c r="B21" i="8"/>
  <c r="H20" i="8"/>
  <c r="H22" i="8" s="1"/>
  <c r="L18" i="8"/>
  <c r="K18" i="8"/>
  <c r="J18" i="8"/>
  <c r="I18" i="8"/>
  <c r="H18" i="8"/>
  <c r="G18" i="8"/>
  <c r="F18" i="8"/>
  <c r="E18" i="8"/>
  <c r="D18" i="8"/>
  <c r="C18" i="8"/>
  <c r="B18" i="8"/>
  <c r="M17" i="8"/>
  <c r="M16" i="8"/>
  <c r="M15" i="8"/>
  <c r="M13" i="8"/>
  <c r="M12" i="8"/>
  <c r="M11" i="8"/>
  <c r="M10" i="8"/>
  <c r="M9" i="8"/>
  <c r="B94" i="7"/>
  <c r="M83" i="7"/>
  <c r="M82" i="7"/>
  <c r="L80" i="7"/>
  <c r="K80" i="7"/>
  <c r="J80" i="7"/>
  <c r="I80" i="7"/>
  <c r="H80" i="7"/>
  <c r="G80" i="7"/>
  <c r="F80" i="7"/>
  <c r="E80" i="7"/>
  <c r="D80" i="7"/>
  <c r="C80" i="7"/>
  <c r="B80" i="7"/>
  <c r="M79" i="7"/>
  <c r="M78" i="7"/>
  <c r="M77" i="7"/>
  <c r="M76" i="7"/>
  <c r="M75" i="7"/>
  <c r="L73" i="7"/>
  <c r="K73" i="7"/>
  <c r="J73" i="7"/>
  <c r="I73" i="7"/>
  <c r="H73" i="7"/>
  <c r="G73" i="7"/>
  <c r="F73" i="7"/>
  <c r="E73" i="7"/>
  <c r="D73" i="7"/>
  <c r="C73" i="7"/>
  <c r="B73" i="7"/>
  <c r="M72" i="7"/>
  <c r="M71" i="7"/>
  <c r="M70" i="7"/>
  <c r="M69" i="7"/>
  <c r="M68" i="7"/>
  <c r="M67" i="7"/>
  <c r="L65" i="7"/>
  <c r="K65" i="7"/>
  <c r="J65" i="7"/>
  <c r="I65" i="7"/>
  <c r="H65" i="7"/>
  <c r="G65" i="7"/>
  <c r="F65" i="7"/>
  <c r="E65" i="7"/>
  <c r="D65" i="7"/>
  <c r="C65" i="7"/>
  <c r="B65" i="7"/>
  <c r="M64" i="7"/>
  <c r="M63" i="7"/>
  <c r="M62" i="7"/>
  <c r="M61" i="7"/>
  <c r="M60" i="7"/>
  <c r="M59" i="7"/>
  <c r="M58" i="7"/>
  <c r="M57" i="7"/>
  <c r="M56" i="7"/>
  <c r="M55" i="7"/>
  <c r="M54" i="7"/>
  <c r="M53" i="7"/>
  <c r="M52" i="7"/>
  <c r="M51" i="7"/>
  <c r="M50" i="7"/>
  <c r="L48" i="7"/>
  <c r="K48" i="7"/>
  <c r="J48" i="7"/>
  <c r="I48" i="7"/>
  <c r="H48" i="7"/>
  <c r="G48" i="7"/>
  <c r="F48" i="7"/>
  <c r="E48" i="7"/>
  <c r="D48" i="7"/>
  <c r="C48" i="7"/>
  <c r="B48" i="7"/>
  <c r="M47" i="7"/>
  <c r="M46" i="7"/>
  <c r="M45" i="7"/>
  <c r="M44" i="7"/>
  <c r="M43" i="7"/>
  <c r="M42" i="7"/>
  <c r="M41" i="7"/>
  <c r="M40" i="7"/>
  <c r="M39" i="7"/>
  <c r="M38" i="7"/>
  <c r="L36" i="7"/>
  <c r="K36" i="7"/>
  <c r="J36" i="7"/>
  <c r="I36" i="7"/>
  <c r="H36" i="7"/>
  <c r="G36" i="7"/>
  <c r="F36" i="7"/>
  <c r="E36" i="7"/>
  <c r="D36" i="7"/>
  <c r="C36" i="7"/>
  <c r="B36" i="7"/>
  <c r="M35" i="7"/>
  <c r="L33" i="7"/>
  <c r="K33" i="7"/>
  <c r="J33" i="7"/>
  <c r="I33" i="7"/>
  <c r="H33" i="7"/>
  <c r="G33" i="7"/>
  <c r="F33" i="7"/>
  <c r="E33" i="7"/>
  <c r="D33" i="7"/>
  <c r="C33" i="7"/>
  <c r="B33" i="7"/>
  <c r="M32" i="7"/>
  <c r="M31" i="7"/>
  <c r="M30" i="7"/>
  <c r="L28" i="7"/>
  <c r="K28" i="7"/>
  <c r="J28" i="7"/>
  <c r="I28" i="7"/>
  <c r="H28" i="7"/>
  <c r="G28" i="7"/>
  <c r="F28" i="7"/>
  <c r="E28" i="7"/>
  <c r="D28" i="7"/>
  <c r="C28" i="7"/>
  <c r="B28" i="7"/>
  <c r="M27" i="7"/>
  <c r="M26" i="7"/>
  <c r="M25" i="7"/>
  <c r="M24" i="7"/>
  <c r="L22" i="7"/>
  <c r="K22" i="7"/>
  <c r="J22" i="7"/>
  <c r="F22" i="7"/>
  <c r="D22" i="7"/>
  <c r="C22" i="7"/>
  <c r="B22" i="7"/>
  <c r="L18" i="7"/>
  <c r="K18" i="7"/>
  <c r="J18" i="7"/>
  <c r="I18" i="7"/>
  <c r="H18" i="7"/>
  <c r="G18" i="7"/>
  <c r="F18" i="7"/>
  <c r="E18" i="7"/>
  <c r="D18" i="7"/>
  <c r="C18" i="7"/>
  <c r="B18" i="7"/>
  <c r="M17" i="7"/>
  <c r="M16" i="7"/>
  <c r="M15" i="7"/>
  <c r="M13" i="7"/>
  <c r="M12" i="7"/>
  <c r="M11" i="7"/>
  <c r="M10" i="7"/>
  <c r="M9" i="7"/>
  <c r="C20" i="8" l="1"/>
  <c r="K20" i="8"/>
  <c r="B20" i="8"/>
  <c r="K20" i="9"/>
  <c r="K22" i="9" s="1"/>
  <c r="E20" i="9"/>
  <c r="L20" i="9"/>
  <c r="L22" i="9" s="1"/>
  <c r="L85" i="9" s="1"/>
  <c r="L86" i="9" s="1"/>
  <c r="L87" i="9" s="1"/>
  <c r="B20" i="9"/>
  <c r="I87" i="7"/>
  <c r="H87" i="7"/>
  <c r="G87" i="7"/>
  <c r="F87" i="7"/>
  <c r="J87" i="7"/>
  <c r="E87" i="7"/>
  <c r="K87" i="7"/>
  <c r="L87" i="7"/>
  <c r="D87" i="7"/>
  <c r="B87" i="7"/>
  <c r="C87" i="7"/>
  <c r="C20" i="9"/>
  <c r="C22" i="9" s="1"/>
  <c r="C85" i="9" s="1"/>
  <c r="C86" i="9" s="1"/>
  <c r="C87" i="9" s="1"/>
  <c r="D20" i="9"/>
  <c r="D22" i="9" s="1"/>
  <c r="D85" i="9" s="1"/>
  <c r="D86" i="9" s="1"/>
  <c r="D87" i="9" s="1"/>
  <c r="F20" i="9"/>
  <c r="F22" i="9" s="1"/>
  <c r="F85" i="9" s="1"/>
  <c r="H20" i="9"/>
  <c r="H22" i="9" s="1"/>
  <c r="I20" i="9"/>
  <c r="I22" i="9" s="1"/>
  <c r="I85" i="9" s="1"/>
  <c r="I86" i="9" s="1"/>
  <c r="I87" i="9" s="1"/>
  <c r="I20" i="8"/>
  <c r="I22" i="8" s="1"/>
  <c r="I85" i="8" s="1"/>
  <c r="I86" i="8" s="1"/>
  <c r="I87" i="8" s="1"/>
  <c r="J20" i="8"/>
  <c r="J22" i="8" s="1"/>
  <c r="J85" i="8" s="1"/>
  <c r="J86" i="8" s="1"/>
  <c r="J87" i="8" s="1"/>
  <c r="D20" i="8"/>
  <c r="D22" i="8" s="1"/>
  <c r="D85" i="8" s="1"/>
  <c r="D86" i="8" s="1"/>
  <c r="D87" i="8" s="1"/>
  <c r="L20" i="8"/>
  <c r="L22" i="8" s="1"/>
  <c r="L85" i="8" s="1"/>
  <c r="L86" i="8" s="1"/>
  <c r="L87" i="8" s="1"/>
  <c r="G20" i="9"/>
  <c r="G22" i="9" s="1"/>
  <c r="G85" i="9" s="1"/>
  <c r="E20" i="8"/>
  <c r="E22" i="8" s="1"/>
  <c r="E85" i="8" s="1"/>
  <c r="E86" i="8" s="1"/>
  <c r="E87" i="8" s="1"/>
  <c r="F20" i="8"/>
  <c r="F22" i="8" s="1"/>
  <c r="F85" i="8" s="1"/>
  <c r="M36" i="9"/>
  <c r="E11" i="11" s="1"/>
  <c r="M21" i="9"/>
  <c r="M33" i="9"/>
  <c r="E10" i="11" s="1"/>
  <c r="M28" i="9"/>
  <c r="E9" i="11" s="1"/>
  <c r="M48" i="9"/>
  <c r="E12" i="11" s="1"/>
  <c r="M18" i="9"/>
  <c r="E7" i="11" s="1"/>
  <c r="E22" i="9"/>
  <c r="M65" i="9"/>
  <c r="E13" i="11" s="1"/>
  <c r="M80" i="9"/>
  <c r="E15" i="11" s="1"/>
  <c r="M21" i="8"/>
  <c r="C22" i="8"/>
  <c r="C85" i="8" s="1"/>
  <c r="C86" i="8" s="1"/>
  <c r="C87" i="8" s="1"/>
  <c r="K22" i="8"/>
  <c r="K85" i="8" s="1"/>
  <c r="K86" i="8" s="1"/>
  <c r="K87" i="8" s="1"/>
  <c r="M36" i="8"/>
  <c r="D11" i="11" s="1"/>
  <c r="M18" i="8"/>
  <c r="D7" i="11" s="1"/>
  <c r="M33" i="8"/>
  <c r="D10" i="11" s="1"/>
  <c r="M48" i="8"/>
  <c r="D12" i="11" s="1"/>
  <c r="M28" i="8"/>
  <c r="D9" i="11" s="1"/>
  <c r="M65" i="8"/>
  <c r="D13" i="11" s="1"/>
  <c r="M80" i="8"/>
  <c r="D15" i="11" s="1"/>
  <c r="G22" i="8"/>
  <c r="G85" i="8" s="1"/>
  <c r="G86" i="8" s="1"/>
  <c r="G87" i="8" s="1"/>
  <c r="M33" i="7"/>
  <c r="C10" i="11" s="1"/>
  <c r="I85" i="7"/>
  <c r="M73" i="9"/>
  <c r="E14" i="11" s="1"/>
  <c r="E22" i="7"/>
  <c r="B85" i="7"/>
  <c r="I22" i="7"/>
  <c r="J85" i="7"/>
  <c r="C85" i="7"/>
  <c r="K85" i="7"/>
  <c r="K88" i="7" s="1"/>
  <c r="K89" i="7" s="1"/>
  <c r="D85" i="7"/>
  <c r="L85" i="7"/>
  <c r="E85" i="7"/>
  <c r="F85" i="7"/>
  <c r="G85" i="7"/>
  <c r="H85" i="7"/>
  <c r="M28" i="7"/>
  <c r="C9" i="11" s="1"/>
  <c r="G22" i="7"/>
  <c r="M21" i="7"/>
  <c r="M48" i="7"/>
  <c r="C12" i="11" s="1"/>
  <c r="C16" i="11"/>
  <c r="M65" i="7"/>
  <c r="C13" i="11" s="1"/>
  <c r="M18" i="7"/>
  <c r="C7" i="11" s="1"/>
  <c r="M36" i="7"/>
  <c r="C11" i="11" s="1"/>
  <c r="M73" i="7"/>
  <c r="C14" i="11" s="1"/>
  <c r="H22" i="7"/>
  <c r="M22" i="7" s="1"/>
  <c r="C8" i="11" s="1"/>
  <c r="H85" i="9"/>
  <c r="H86" i="9" s="1"/>
  <c r="H87" i="9" s="1"/>
  <c r="J85" i="9"/>
  <c r="J86" i="9" s="1"/>
  <c r="J87" i="9" s="1"/>
  <c r="K85" i="9"/>
  <c r="K86" i="9" s="1"/>
  <c r="K87" i="9" s="1"/>
  <c r="E85" i="9"/>
  <c r="E86" i="9" s="1"/>
  <c r="E87" i="9" s="1"/>
  <c r="B22" i="9"/>
  <c r="M84" i="9"/>
  <c r="E16" i="11" s="1"/>
  <c r="H85" i="8"/>
  <c r="H86" i="8" s="1"/>
  <c r="H87" i="8" s="1"/>
  <c r="B22" i="8"/>
  <c r="M84" i="8"/>
  <c r="M73" i="8"/>
  <c r="D14" i="11" s="1"/>
  <c r="M20" i="7"/>
  <c r="M80" i="7"/>
  <c r="C15" i="11" s="1"/>
  <c r="D88" i="7" l="1"/>
  <c r="D89" i="7" s="1"/>
  <c r="G88" i="7"/>
  <c r="G89" i="7" s="1"/>
  <c r="F86" i="9"/>
  <c r="F87" i="9" s="1"/>
  <c r="F88" i="9" s="1"/>
  <c r="F89" i="9" s="1"/>
  <c r="F96" i="9" s="1"/>
  <c r="E88" i="7"/>
  <c r="E89" i="7" s="1"/>
  <c r="G86" i="9"/>
  <c r="G87" i="9" s="1"/>
  <c r="G88" i="9" s="1"/>
  <c r="G89" i="9" s="1"/>
  <c r="G96" i="9" s="1"/>
  <c r="M20" i="9"/>
  <c r="F86" i="8"/>
  <c r="F87" i="8" s="1"/>
  <c r="F88" i="8" s="1"/>
  <c r="F89" i="8" s="1"/>
  <c r="F96" i="8" s="1"/>
  <c r="C88" i="7"/>
  <c r="C89" i="7" s="1"/>
  <c r="M85" i="7"/>
  <c r="M86" i="7"/>
  <c r="F88" i="7"/>
  <c r="F89" i="7" s="1"/>
  <c r="H88" i="7"/>
  <c r="H89" i="7" s="1"/>
  <c r="M20" i="8"/>
  <c r="J88" i="7"/>
  <c r="J89" i="7" s="1"/>
  <c r="M87" i="7"/>
  <c r="C18" i="11" s="1"/>
  <c r="L88" i="7"/>
  <c r="L89" i="7" s="1"/>
  <c r="M22" i="9"/>
  <c r="E8" i="11" s="1"/>
  <c r="D16" i="11"/>
  <c r="F16" i="11" s="1"/>
  <c r="M22" i="8"/>
  <c r="D8" i="11" s="1"/>
  <c r="I88" i="7"/>
  <c r="I89" i="7" s="1"/>
  <c r="D90" i="7"/>
  <c r="D91" i="7" s="1"/>
  <c r="K90" i="7"/>
  <c r="K91" i="7" s="1"/>
  <c r="G90" i="7"/>
  <c r="G91" i="7" s="1"/>
  <c r="E90" i="7"/>
  <c r="E91" i="7" s="1"/>
  <c r="E88" i="9"/>
  <c r="E89" i="9" s="1"/>
  <c r="E96" i="9" s="1"/>
  <c r="B85" i="9"/>
  <c r="B86" i="9" s="1"/>
  <c r="B87" i="9" s="1"/>
  <c r="L88" i="9"/>
  <c r="L89" i="9" s="1"/>
  <c r="L96" i="9" s="1"/>
  <c r="H88" i="9"/>
  <c r="H89" i="9" s="1"/>
  <c r="H96" i="9" s="1"/>
  <c r="K88" i="9"/>
  <c r="K89" i="9" s="1"/>
  <c r="K96" i="9" s="1"/>
  <c r="J88" i="9"/>
  <c r="J89" i="9" s="1"/>
  <c r="J96" i="9" s="1"/>
  <c r="C88" i="9"/>
  <c r="C89" i="9" s="1"/>
  <c r="C96" i="9" s="1"/>
  <c r="D88" i="9"/>
  <c r="D89" i="9" s="1"/>
  <c r="D96" i="9" s="1"/>
  <c r="I88" i="9"/>
  <c r="I89" i="9" s="1"/>
  <c r="I96" i="9" s="1"/>
  <c r="D88" i="8"/>
  <c r="D89" i="8" s="1"/>
  <c r="D96" i="8" s="1"/>
  <c r="L88" i="8"/>
  <c r="L89" i="8" s="1"/>
  <c r="L96" i="8" s="1"/>
  <c r="I88" i="8"/>
  <c r="I89" i="8" s="1"/>
  <c r="I96" i="8" s="1"/>
  <c r="K88" i="8"/>
  <c r="K89" i="8" s="1"/>
  <c r="K96" i="8" s="1"/>
  <c r="H88" i="8"/>
  <c r="H89" i="8" s="1"/>
  <c r="H96" i="8" s="1"/>
  <c r="J88" i="8"/>
  <c r="J89" i="8" s="1"/>
  <c r="J96" i="8" s="1"/>
  <c r="B85" i="8"/>
  <c r="B86" i="8" s="1"/>
  <c r="B87" i="8" s="1"/>
  <c r="C88" i="8"/>
  <c r="C89" i="8" s="1"/>
  <c r="C96" i="8" s="1"/>
  <c r="G88" i="8"/>
  <c r="G89" i="8" s="1"/>
  <c r="G96" i="8" s="1"/>
  <c r="E88" i="8"/>
  <c r="E89" i="8" s="1"/>
  <c r="E96" i="8" s="1"/>
  <c r="J90" i="7" l="1"/>
  <c r="J91" i="7" s="1"/>
  <c r="H90" i="7"/>
  <c r="H91" i="7" s="1"/>
  <c r="F90" i="7"/>
  <c r="F91" i="7" s="1"/>
  <c r="F92" i="7" s="1"/>
  <c r="C90" i="7"/>
  <c r="C91" i="7" s="1"/>
  <c r="C92" i="7" s="1"/>
  <c r="M86" i="9"/>
  <c r="M85" i="9"/>
  <c r="E17" i="11" s="1"/>
  <c r="M86" i="8"/>
  <c r="M85" i="8"/>
  <c r="L90" i="7"/>
  <c r="L91" i="7" s="1"/>
  <c r="L92" i="7" s="1"/>
  <c r="C17" i="11"/>
  <c r="I90" i="7"/>
  <c r="I91" i="7" s="1"/>
  <c r="K92" i="7"/>
  <c r="E92" i="7"/>
  <c r="J92" i="7"/>
  <c r="H92" i="7"/>
  <c r="B88" i="7"/>
  <c r="D92" i="7"/>
  <c r="G92" i="7"/>
  <c r="B88" i="8" l="1"/>
  <c r="M88" i="8" s="1"/>
  <c r="M87" i="8"/>
  <c r="B88" i="9"/>
  <c r="M88" i="9" s="1"/>
  <c r="M89" i="9" s="1"/>
  <c r="M87" i="9"/>
  <c r="E18" i="11" s="1"/>
  <c r="M88" i="7"/>
  <c r="C19" i="11" s="1"/>
  <c r="B89" i="7"/>
  <c r="M89" i="7" s="1"/>
  <c r="D17" i="11"/>
  <c r="I92" i="7"/>
  <c r="B90" i="7"/>
  <c r="M90" i="7" s="1"/>
  <c r="B89" i="8" l="1"/>
  <c r="M89" i="8" s="1"/>
  <c r="B91" i="8"/>
  <c r="M91" i="8" s="1"/>
  <c r="B91" i="9"/>
  <c r="M91" i="9" s="1"/>
  <c r="B89" i="9"/>
  <c r="E19" i="11"/>
  <c r="D18" i="11"/>
  <c r="B91" i="7"/>
  <c r="M91" i="7" s="1"/>
  <c r="M92" i="7" s="1"/>
  <c r="B95" i="9"/>
  <c r="M95" i="9" s="1"/>
  <c r="M96" i="9" s="1"/>
  <c r="B95" i="8" l="1"/>
  <c r="D19" i="11"/>
  <c r="B92" i="7"/>
  <c r="B96" i="9"/>
  <c r="B96" i="8"/>
  <c r="M95" i="8"/>
  <c r="M96" i="8" s="1"/>
  <c r="C19" i="5"/>
  <c r="D19" i="5"/>
  <c r="E19" i="5"/>
  <c r="F19" i="5"/>
  <c r="G19" i="5"/>
  <c r="H19" i="5"/>
  <c r="I19" i="5"/>
  <c r="J19" i="5"/>
  <c r="K19" i="5"/>
  <c r="L19" i="5"/>
  <c r="C20" i="5"/>
  <c r="D20" i="5"/>
  <c r="E20" i="5"/>
  <c r="F20" i="5"/>
  <c r="G20" i="5"/>
  <c r="H20" i="5"/>
  <c r="I20" i="5"/>
  <c r="J20" i="5"/>
  <c r="K20" i="5"/>
  <c r="L20" i="5"/>
  <c r="B20" i="5"/>
  <c r="B19" i="5"/>
  <c r="B97" i="5"/>
  <c r="M2" i="1"/>
  <c r="M3" i="1" l="1"/>
  <c r="E17" i="1" s="1"/>
  <c r="M19" i="5"/>
  <c r="E8" i="1" l="1"/>
  <c r="E9" i="1"/>
  <c r="E11" i="1"/>
  <c r="E15" i="1"/>
  <c r="E16" i="1"/>
  <c r="E10" i="1"/>
  <c r="AH55" i="1"/>
  <c r="AB55" i="1"/>
  <c r="V55" i="1"/>
  <c r="P55" i="1"/>
  <c r="J55" i="1"/>
  <c r="AH54" i="1"/>
  <c r="AB54" i="1"/>
  <c r="V54" i="1"/>
  <c r="P54" i="1"/>
  <c r="J54" i="1"/>
  <c r="AH53" i="1"/>
  <c r="AB53" i="1"/>
  <c r="V53" i="1"/>
  <c r="P53" i="1"/>
  <c r="J53" i="1"/>
  <c r="AH52" i="1"/>
  <c r="AB52" i="1"/>
  <c r="V52" i="1"/>
  <c r="P52" i="1"/>
  <c r="J52" i="1"/>
  <c r="AH51" i="1"/>
  <c r="AB51" i="1"/>
  <c r="V51" i="1"/>
  <c r="P51" i="1"/>
  <c r="J51" i="1"/>
  <c r="AI50" i="1"/>
  <c r="AI49" i="1"/>
  <c r="AI48" i="1"/>
  <c r="AI46" i="1"/>
  <c r="J45" i="1"/>
  <c r="AI33" i="1"/>
  <c r="J32" i="1"/>
  <c r="AI29" i="1"/>
  <c r="J28" i="1"/>
  <c r="AI24" i="1"/>
  <c r="AH23" i="1"/>
  <c r="AB23" i="1"/>
  <c r="V23" i="1"/>
  <c r="P23" i="1"/>
  <c r="J23" i="1"/>
  <c r="AI22" i="1"/>
  <c r="AI21" i="1"/>
  <c r="AI53" i="1" l="1"/>
  <c r="AJ53" i="1" s="1"/>
  <c r="AI55" i="1"/>
  <c r="AJ55" i="1" s="1"/>
  <c r="AI52" i="1"/>
  <c r="AJ52" i="1" s="1"/>
  <c r="AI54" i="1"/>
  <c r="AJ54" i="1" s="1"/>
  <c r="AI23" i="1"/>
  <c r="AJ23" i="1" s="1"/>
  <c r="AI51" i="1"/>
  <c r="M81" i="5" l="1"/>
  <c r="B7" i="9"/>
  <c r="B7" i="8"/>
  <c r="B7" i="7"/>
  <c r="L6" i="9"/>
  <c r="K6" i="9"/>
  <c r="J6" i="9"/>
  <c r="I6" i="9"/>
  <c r="H6" i="9"/>
  <c r="G6" i="9"/>
  <c r="F6" i="9"/>
  <c r="E6" i="9"/>
  <c r="D6" i="9"/>
  <c r="C6" i="9"/>
  <c r="L6" i="8"/>
  <c r="K6" i="8"/>
  <c r="J6" i="8"/>
  <c r="I6" i="8"/>
  <c r="H6" i="8"/>
  <c r="G6" i="8"/>
  <c r="F6" i="8"/>
  <c r="E6" i="8"/>
  <c r="D6" i="8"/>
  <c r="C6" i="8"/>
  <c r="L6" i="7"/>
  <c r="K6" i="7"/>
  <c r="J6" i="7"/>
  <c r="I6" i="7"/>
  <c r="H6" i="7"/>
  <c r="G6" i="7"/>
  <c r="F6" i="7"/>
  <c r="E6" i="7"/>
  <c r="D6" i="7"/>
  <c r="C6" i="7"/>
  <c r="I89" i="5"/>
  <c r="I94" i="5" s="1"/>
  <c r="J89" i="5"/>
  <c r="J94" i="5" s="1"/>
  <c r="K89" i="5"/>
  <c r="K94" i="5" s="1"/>
  <c r="L89" i="5"/>
  <c r="L94" i="5" s="1"/>
  <c r="M93" i="5"/>
  <c r="C64" i="5"/>
  <c r="D64" i="5"/>
  <c r="E64" i="5"/>
  <c r="F64" i="5"/>
  <c r="G64" i="5"/>
  <c r="H64" i="5"/>
  <c r="I64" i="5"/>
  <c r="J64" i="5"/>
  <c r="K64" i="5"/>
  <c r="L64" i="5"/>
  <c r="B64" i="5"/>
  <c r="M49" i="5"/>
  <c r="M89" i="5" s="1"/>
  <c r="C89" i="5"/>
  <c r="C94" i="5" s="1"/>
  <c r="D89" i="5"/>
  <c r="D94" i="5" s="1"/>
  <c r="E89" i="5"/>
  <c r="E94" i="5" s="1"/>
  <c r="F89" i="5"/>
  <c r="F94" i="5" s="1"/>
  <c r="G89" i="5"/>
  <c r="G94" i="5" s="1"/>
  <c r="H89" i="5"/>
  <c r="H94" i="5" s="1"/>
  <c r="M91" i="5"/>
  <c r="M92" i="5"/>
  <c r="M82" i="5"/>
  <c r="M75" i="5"/>
  <c r="M76" i="5"/>
  <c r="M77" i="5"/>
  <c r="M78" i="5"/>
  <c r="M74" i="5"/>
  <c r="M67" i="5"/>
  <c r="M68" i="5"/>
  <c r="M69" i="5"/>
  <c r="M70" i="5"/>
  <c r="M71" i="5"/>
  <c r="M66" i="5"/>
  <c r="M51" i="5"/>
  <c r="M52" i="5"/>
  <c r="M53" i="5"/>
  <c r="M54" i="5"/>
  <c r="M55" i="5"/>
  <c r="M56" i="5"/>
  <c r="M57" i="5"/>
  <c r="M58" i="5"/>
  <c r="M59" i="5"/>
  <c r="M60" i="5"/>
  <c r="M61" i="5"/>
  <c r="M62" i="5"/>
  <c r="M63" i="5"/>
  <c r="M50" i="5"/>
  <c r="M38" i="5"/>
  <c r="M39" i="5"/>
  <c r="M40" i="5"/>
  <c r="M41" i="5"/>
  <c r="M42" i="5"/>
  <c r="M43" i="5"/>
  <c r="M44" i="5"/>
  <c r="M45" i="5"/>
  <c r="M46" i="5"/>
  <c r="M37" i="5"/>
  <c r="M34" i="5"/>
  <c r="M30" i="5"/>
  <c r="M31" i="5"/>
  <c r="M29" i="5"/>
  <c r="M24" i="5"/>
  <c r="M25" i="5"/>
  <c r="M26" i="5"/>
  <c r="M23" i="5"/>
  <c r="M15" i="5"/>
  <c r="M16" i="5"/>
  <c r="D17" i="5"/>
  <c r="E17" i="5"/>
  <c r="F17" i="5"/>
  <c r="G17" i="5"/>
  <c r="H17" i="5"/>
  <c r="I17" i="5"/>
  <c r="J17" i="5"/>
  <c r="K17" i="5"/>
  <c r="L17" i="5"/>
  <c r="D27" i="5"/>
  <c r="E27" i="5"/>
  <c r="F27" i="5"/>
  <c r="G27" i="5"/>
  <c r="H27" i="5"/>
  <c r="I27" i="5"/>
  <c r="J27" i="5"/>
  <c r="K27" i="5"/>
  <c r="L27" i="5"/>
  <c r="D32" i="5"/>
  <c r="E32" i="5"/>
  <c r="F32" i="5"/>
  <c r="G32" i="5"/>
  <c r="H32" i="5"/>
  <c r="I32" i="5"/>
  <c r="J32" i="5"/>
  <c r="K32" i="5"/>
  <c r="L32" i="5"/>
  <c r="D35" i="5"/>
  <c r="E35" i="5"/>
  <c r="F35" i="5"/>
  <c r="G35" i="5"/>
  <c r="H35" i="5"/>
  <c r="I35" i="5"/>
  <c r="J35" i="5"/>
  <c r="K35" i="5"/>
  <c r="L35" i="5"/>
  <c r="D47" i="5"/>
  <c r="E47" i="5"/>
  <c r="F47" i="5"/>
  <c r="G47" i="5"/>
  <c r="H47" i="5"/>
  <c r="I47" i="5"/>
  <c r="J47" i="5"/>
  <c r="K47" i="5"/>
  <c r="L47" i="5"/>
  <c r="D72" i="5"/>
  <c r="E72" i="5"/>
  <c r="F72" i="5"/>
  <c r="G72" i="5"/>
  <c r="H72" i="5"/>
  <c r="I72" i="5"/>
  <c r="J72" i="5"/>
  <c r="K72" i="5"/>
  <c r="L72" i="5"/>
  <c r="D79" i="5"/>
  <c r="E79" i="5"/>
  <c r="F79" i="5"/>
  <c r="G79" i="5"/>
  <c r="H79" i="5"/>
  <c r="I79" i="5"/>
  <c r="J79" i="5"/>
  <c r="K79" i="5"/>
  <c r="L79" i="5"/>
  <c r="L6" i="5"/>
  <c r="L7" i="9" s="1"/>
  <c r="K6" i="5"/>
  <c r="K7" i="9" s="1"/>
  <c r="J6" i="5"/>
  <c r="J7" i="7" s="1"/>
  <c r="I6" i="5"/>
  <c r="I7" i="7" s="1"/>
  <c r="H6" i="5"/>
  <c r="H7" i="7" s="1"/>
  <c r="G6" i="5"/>
  <c r="G7" i="8" s="1"/>
  <c r="F6" i="5"/>
  <c r="F7" i="8" s="1"/>
  <c r="E6" i="5"/>
  <c r="E7" i="8" s="1"/>
  <c r="D6" i="5"/>
  <c r="D7" i="9" s="1"/>
  <c r="C6" i="5"/>
  <c r="C7" i="9" s="1"/>
  <c r="C79" i="5"/>
  <c r="C72" i="5"/>
  <c r="C47" i="5"/>
  <c r="C35" i="5"/>
  <c r="C32" i="5"/>
  <c r="C27" i="5"/>
  <c r="C17" i="5"/>
  <c r="B79" i="5"/>
  <c r="B72" i="5"/>
  <c r="B47" i="5"/>
  <c r="B35" i="5"/>
  <c r="B32" i="5"/>
  <c r="B27" i="5"/>
  <c r="B17" i="5"/>
  <c r="M79" i="5" l="1"/>
  <c r="C7" i="7"/>
  <c r="K7" i="7"/>
  <c r="H7" i="8"/>
  <c r="E7" i="9"/>
  <c r="D7" i="7"/>
  <c r="L7" i="7"/>
  <c r="I7" i="8"/>
  <c r="F7" i="9"/>
  <c r="E7" i="7"/>
  <c r="J7" i="8"/>
  <c r="G7" i="9"/>
  <c r="F7" i="7"/>
  <c r="C7" i="8"/>
  <c r="K7" i="8"/>
  <c r="H7" i="9"/>
  <c r="G7" i="7"/>
  <c r="D7" i="8"/>
  <c r="L7" i="8"/>
  <c r="I7" i="9"/>
  <c r="J7" i="9"/>
  <c r="M47" i="5"/>
  <c r="B12" i="11" s="1"/>
  <c r="F12" i="11" s="1"/>
  <c r="M32" i="5"/>
  <c r="B10" i="11" s="1"/>
  <c r="F10" i="11" s="1"/>
  <c r="M72" i="5"/>
  <c r="B14" i="11" s="1"/>
  <c r="F14" i="11" s="1"/>
  <c r="B15" i="11"/>
  <c r="F15" i="11" s="1"/>
  <c r="I21" i="5"/>
  <c r="M27" i="5"/>
  <c r="B9" i="11" s="1"/>
  <c r="F9" i="11" s="1"/>
  <c r="H21" i="5"/>
  <c r="M17" i="5"/>
  <c r="B7" i="11" s="1"/>
  <c r="F7" i="11" s="1"/>
  <c r="G21" i="5"/>
  <c r="M64" i="5"/>
  <c r="B13" i="11" s="1"/>
  <c r="F13" i="11" s="1"/>
  <c r="M35" i="5"/>
  <c r="B11" i="11" s="1"/>
  <c r="F11" i="11" s="1"/>
  <c r="M20" i="5"/>
  <c r="E21" i="5"/>
  <c r="E84" i="5" s="1"/>
  <c r="E85" i="5" s="1"/>
  <c r="E86" i="5" s="1"/>
  <c r="F21" i="5"/>
  <c r="K21" i="5"/>
  <c r="K84" i="5" s="1"/>
  <c r="K85" i="5" s="1"/>
  <c r="K86" i="5" s="1"/>
  <c r="L21" i="5"/>
  <c r="L84" i="5" s="1"/>
  <c r="L85" i="5" s="1"/>
  <c r="L86" i="5" s="1"/>
  <c r="D21" i="5"/>
  <c r="J21" i="5"/>
  <c r="J84" i="5" s="1"/>
  <c r="J85" i="5" s="1"/>
  <c r="J86" i="5" s="1"/>
  <c r="C21" i="5"/>
  <c r="B21" i="5"/>
  <c r="B84" i="5" s="1"/>
  <c r="B85" i="5" s="1"/>
  <c r="H8" i="1"/>
  <c r="B34" i="2"/>
  <c r="G34" i="2" s="1"/>
  <c r="H9" i="1"/>
  <c r="V5" i="1"/>
  <c r="F16" i="1"/>
  <c r="F17" i="1"/>
  <c r="H15" i="1"/>
  <c r="H10" i="1"/>
  <c r="H11" i="1"/>
  <c r="B36" i="2"/>
  <c r="A1" i="2"/>
  <c r="G13" i="2"/>
  <c r="R13" i="2"/>
  <c r="G14" i="2"/>
  <c r="R14" i="2"/>
  <c r="G15" i="2"/>
  <c r="G16" i="2"/>
  <c r="G17" i="2"/>
  <c r="G18" i="2"/>
  <c r="G22" i="2"/>
  <c r="I22" i="2"/>
  <c r="G23" i="2"/>
  <c r="G24" i="2"/>
  <c r="I24" i="2"/>
  <c r="G25" i="2"/>
  <c r="G26" i="2"/>
  <c r="I26" i="2"/>
  <c r="G27" i="2"/>
  <c r="G37" i="2"/>
  <c r="G38" i="2"/>
  <c r="G39" i="2"/>
  <c r="D41" i="2"/>
  <c r="D47" i="2"/>
  <c r="D49" i="2" s="1"/>
  <c r="E41" i="2"/>
  <c r="E47" i="2"/>
  <c r="F41" i="2"/>
  <c r="H41" i="2"/>
  <c r="B48" i="2"/>
  <c r="C48" i="2"/>
  <c r="D48" i="2"/>
  <c r="E48" i="2"/>
  <c r="F48" i="2"/>
  <c r="C49" i="2"/>
  <c r="B52" i="2"/>
  <c r="D52" i="2"/>
  <c r="E52" i="2"/>
  <c r="F52" i="2"/>
  <c r="D53" i="2"/>
  <c r="E53" i="2"/>
  <c r="F53" i="2"/>
  <c r="B57" i="2"/>
  <c r="B60" i="2"/>
  <c r="C57" i="2"/>
  <c r="B64" i="2"/>
  <c r="F8" i="1"/>
  <c r="F9" i="1"/>
  <c r="F10" i="1"/>
  <c r="F11" i="1"/>
  <c r="F15" i="1"/>
  <c r="C34" i="2"/>
  <c r="B35" i="2"/>
  <c r="B65" i="2"/>
  <c r="C64" i="2"/>
  <c r="E64" i="2"/>
  <c r="E65" i="2" s="1"/>
  <c r="A52" i="2"/>
  <c r="F64" i="2"/>
  <c r="F65" i="2" s="1"/>
  <c r="D64" i="2"/>
  <c r="D65" i="2"/>
  <c r="B61" i="2"/>
  <c r="B63" i="2"/>
  <c r="B53" i="2"/>
  <c r="B58" i="2"/>
  <c r="B59" i="2"/>
  <c r="J22" i="2"/>
  <c r="C60" i="2"/>
  <c r="C52" i="2" s="1"/>
  <c r="B51" i="2"/>
  <c r="F47" i="2"/>
  <c r="F49" i="2" s="1"/>
  <c r="C65" i="2"/>
  <c r="C58" i="2"/>
  <c r="C59" i="2"/>
  <c r="A53" i="2"/>
  <c r="B62" i="2"/>
  <c r="C63" i="2"/>
  <c r="C53" i="2"/>
  <c r="C61" i="2"/>
  <c r="C62" i="2"/>
  <c r="I11" i="1" l="1"/>
  <c r="I10" i="1"/>
  <c r="I9" i="1"/>
  <c r="I8" i="1"/>
  <c r="B86" i="5"/>
  <c r="I15" i="1"/>
  <c r="P5" i="1"/>
  <c r="AB5" i="1"/>
  <c r="E87" i="5"/>
  <c r="E88" i="5" s="1"/>
  <c r="E95" i="5" s="1"/>
  <c r="F84" i="5"/>
  <c r="F85" i="5" s="1"/>
  <c r="F86" i="5" s="1"/>
  <c r="I84" i="5"/>
  <c r="I85" i="5" s="1"/>
  <c r="I86" i="5" s="1"/>
  <c r="G84" i="5"/>
  <c r="G85" i="5" s="1"/>
  <c r="G86" i="5" s="1"/>
  <c r="K87" i="5"/>
  <c r="K88" i="5" s="1"/>
  <c r="K95" i="5" s="1"/>
  <c r="D84" i="5"/>
  <c r="D85" i="5" s="1"/>
  <c r="D86" i="5" s="1"/>
  <c r="C84" i="5"/>
  <c r="C85" i="5" s="1"/>
  <c r="C86" i="5" s="1"/>
  <c r="J87" i="5"/>
  <c r="J88" i="5" s="1"/>
  <c r="J95" i="5" s="1"/>
  <c r="H84" i="5"/>
  <c r="H85" i="5" s="1"/>
  <c r="H86" i="5" s="1"/>
  <c r="L87" i="5"/>
  <c r="L88" i="5" s="1"/>
  <c r="L95" i="5" s="1"/>
  <c r="H12" i="1"/>
  <c r="M21" i="5"/>
  <c r="F51" i="2"/>
  <c r="F54" i="2" s="1"/>
  <c r="G53" i="2"/>
  <c r="AH5" i="1"/>
  <c r="E51" i="2"/>
  <c r="C35" i="2"/>
  <c r="G35" i="2" s="1"/>
  <c r="J24" i="2"/>
  <c r="M24" i="2" s="1"/>
  <c r="L24" i="2"/>
  <c r="E49" i="2"/>
  <c r="G47" i="2"/>
  <c r="J26" i="2"/>
  <c r="C51" i="2"/>
  <c r="G52" i="2"/>
  <c r="B49" i="2"/>
  <c r="G48" i="2"/>
  <c r="K22" i="2"/>
  <c r="L22" i="2"/>
  <c r="C36" i="2"/>
  <c r="G36" i="2" s="1"/>
  <c r="K24" i="2"/>
  <c r="D51" i="2"/>
  <c r="D54" i="2" s="1"/>
  <c r="J15" i="1" l="1"/>
  <c r="I12" i="1"/>
  <c r="K8" i="1"/>
  <c r="Q8" i="1" s="1"/>
  <c r="W8" i="1" s="1"/>
  <c r="AC8" i="1" s="1"/>
  <c r="P41" i="1"/>
  <c r="V41" i="1" s="1"/>
  <c r="AB41" i="1" s="1"/>
  <c r="AH41" i="1" s="1"/>
  <c r="AI41" i="1" s="1"/>
  <c r="P31" i="1"/>
  <c r="V31" i="1" s="1"/>
  <c r="AB31" i="1" s="1"/>
  <c r="AH31" i="1" s="1"/>
  <c r="K11" i="1"/>
  <c r="Q11" i="1" s="1"/>
  <c r="W11" i="1" s="1"/>
  <c r="AC11" i="1" s="1"/>
  <c r="P40" i="1"/>
  <c r="V40" i="1" s="1"/>
  <c r="AB40" i="1" s="1"/>
  <c r="AH40" i="1" s="1"/>
  <c r="AI40" i="1" s="1"/>
  <c r="P39" i="1"/>
  <c r="V39" i="1" s="1"/>
  <c r="AB39" i="1" s="1"/>
  <c r="AH39" i="1" s="1"/>
  <c r="AI39" i="1" s="1"/>
  <c r="K16" i="1"/>
  <c r="Q16" i="1" s="1"/>
  <c r="W16" i="1" s="1"/>
  <c r="AC16" i="1" s="1"/>
  <c r="K9" i="1"/>
  <c r="Q9" i="1" s="1"/>
  <c r="W9" i="1" s="1"/>
  <c r="AC9" i="1" s="1"/>
  <c r="K15" i="1"/>
  <c r="Q15" i="1" s="1"/>
  <c r="W15" i="1" s="1"/>
  <c r="AC15" i="1" s="1"/>
  <c r="P37" i="1"/>
  <c r="V37" i="1" s="1"/>
  <c r="AB37" i="1" s="1"/>
  <c r="AH37" i="1" s="1"/>
  <c r="P38" i="1"/>
  <c r="V38" i="1" s="1"/>
  <c r="AB38" i="1" s="1"/>
  <c r="AH38" i="1" s="1"/>
  <c r="P44" i="1"/>
  <c r="V44" i="1" s="1"/>
  <c r="AB44" i="1" s="1"/>
  <c r="AH44" i="1" s="1"/>
  <c r="P36" i="1"/>
  <c r="V36" i="1" s="1"/>
  <c r="AB36" i="1" s="1"/>
  <c r="AH36" i="1" s="1"/>
  <c r="P27" i="1"/>
  <c r="V27" i="1" s="1"/>
  <c r="AB27" i="1" s="1"/>
  <c r="AH27" i="1" s="1"/>
  <c r="AI27" i="1" s="1"/>
  <c r="P42" i="1"/>
  <c r="V42" i="1" s="1"/>
  <c r="AB42" i="1" s="1"/>
  <c r="AH42" i="1" s="1"/>
  <c r="AI42" i="1" s="1"/>
  <c r="P25" i="1"/>
  <c r="V25" i="1" s="1"/>
  <c r="AB25" i="1" s="1"/>
  <c r="AH25" i="1" s="1"/>
  <c r="P30" i="1"/>
  <c r="V30" i="1" s="1"/>
  <c r="AB30" i="1" s="1"/>
  <c r="AH30" i="1" s="1"/>
  <c r="AI30" i="1" s="1"/>
  <c r="K17" i="1"/>
  <c r="Q17" i="1" s="1"/>
  <c r="W17" i="1" s="1"/>
  <c r="AC17" i="1" s="1"/>
  <c r="K10" i="1"/>
  <c r="Q10" i="1" s="1"/>
  <c r="W10" i="1" s="1"/>
  <c r="AC10" i="1" s="1"/>
  <c r="P43" i="1"/>
  <c r="V43" i="1" s="1"/>
  <c r="AB43" i="1" s="1"/>
  <c r="AH43" i="1" s="1"/>
  <c r="AI43" i="1" s="1"/>
  <c r="P35" i="1"/>
  <c r="V35" i="1" s="1"/>
  <c r="AB35" i="1" s="1"/>
  <c r="AH35" i="1" s="1"/>
  <c r="AI35" i="1" s="1"/>
  <c r="P26" i="1"/>
  <c r="V26" i="1" s="1"/>
  <c r="AB26" i="1" s="1"/>
  <c r="AH26" i="1" s="1"/>
  <c r="AI26" i="1" s="1"/>
  <c r="P34" i="1"/>
  <c r="V34" i="1" s="1"/>
  <c r="AB34" i="1" s="1"/>
  <c r="AH34" i="1" s="1"/>
  <c r="M85" i="5"/>
  <c r="M84" i="5"/>
  <c r="B87" i="5"/>
  <c r="B8" i="11"/>
  <c r="F8" i="11" s="1"/>
  <c r="M11" i="1"/>
  <c r="L11" i="1" s="1"/>
  <c r="C87" i="5"/>
  <c r="C88" i="5" s="1"/>
  <c r="C95" i="5" s="1"/>
  <c r="G87" i="5"/>
  <c r="G88" i="5" s="1"/>
  <c r="G95" i="5" s="1"/>
  <c r="I87" i="5"/>
  <c r="I88" i="5" s="1"/>
  <c r="I95" i="5" s="1"/>
  <c r="D87" i="5"/>
  <c r="D88" i="5" s="1"/>
  <c r="D95" i="5" s="1"/>
  <c r="F87" i="5"/>
  <c r="F88" i="5" s="1"/>
  <c r="F95" i="5" s="1"/>
  <c r="H87" i="5"/>
  <c r="H88" i="5" s="1"/>
  <c r="H95" i="5" s="1"/>
  <c r="M17" i="1"/>
  <c r="M9" i="1"/>
  <c r="M15" i="1"/>
  <c r="M10" i="1"/>
  <c r="M16" i="1"/>
  <c r="M8" i="1"/>
  <c r="B54" i="2"/>
  <c r="G49" i="2"/>
  <c r="M22" i="2"/>
  <c r="G51" i="2"/>
  <c r="C54" i="2"/>
  <c r="K26" i="2"/>
  <c r="L26" i="2" s="1"/>
  <c r="E54" i="2"/>
  <c r="E50" i="2"/>
  <c r="E57" i="2" s="1"/>
  <c r="S11" i="1" l="1"/>
  <c r="R11" i="1" s="1"/>
  <c r="M86" i="5"/>
  <c r="B88" i="5"/>
  <c r="M87" i="5"/>
  <c r="M88" i="5" s="1"/>
  <c r="B17" i="11"/>
  <c r="F17" i="11" s="1"/>
  <c r="H16" i="1"/>
  <c r="H17" i="1"/>
  <c r="AI44" i="1"/>
  <c r="AI38" i="1"/>
  <c r="AI37" i="1"/>
  <c r="L9" i="1"/>
  <c r="S9" i="1"/>
  <c r="P28" i="1"/>
  <c r="L10" i="1"/>
  <c r="S10" i="1"/>
  <c r="P32" i="1"/>
  <c r="L17" i="1"/>
  <c r="S17" i="1"/>
  <c r="L8" i="1"/>
  <c r="S8" i="1"/>
  <c r="L15" i="1"/>
  <c r="S15" i="1"/>
  <c r="P45" i="1"/>
  <c r="N11" i="1"/>
  <c r="L16" i="1"/>
  <c r="S16" i="1"/>
  <c r="AI36" i="1"/>
  <c r="N15" i="1"/>
  <c r="N10" i="1"/>
  <c r="N9" i="1"/>
  <c r="N8" i="1"/>
  <c r="B90" i="5"/>
  <c r="E59" i="2"/>
  <c r="E60" i="2"/>
  <c r="E58" i="2"/>
  <c r="E63" i="2"/>
  <c r="E61" i="2"/>
  <c r="E62" i="2"/>
  <c r="D50" i="2"/>
  <c r="G54" i="2"/>
  <c r="M26" i="2"/>
  <c r="F50" i="2" s="1"/>
  <c r="F57" i="2" s="1"/>
  <c r="AK11" i="1" l="1"/>
  <c r="AM11" i="1" s="1"/>
  <c r="I17" i="1"/>
  <c r="J17" i="1" s="1"/>
  <c r="O11" i="1"/>
  <c r="AL11" i="1" s="1"/>
  <c r="I16" i="1"/>
  <c r="O15" i="1"/>
  <c r="O10" i="1"/>
  <c r="O9" i="1"/>
  <c r="AL9" i="1" s="1"/>
  <c r="O8" i="1"/>
  <c r="T11" i="1"/>
  <c r="U11" i="1" s="1"/>
  <c r="Y11" i="1"/>
  <c r="X11" i="1" s="1"/>
  <c r="B18" i="11"/>
  <c r="F18" i="11" s="1"/>
  <c r="N16" i="1"/>
  <c r="H18" i="1"/>
  <c r="R17" i="1"/>
  <c r="Y17" i="1"/>
  <c r="V45" i="1"/>
  <c r="V32" i="1"/>
  <c r="R15" i="1"/>
  <c r="Y15" i="1"/>
  <c r="T15" i="1"/>
  <c r="AK15" i="1" s="1"/>
  <c r="R10" i="1"/>
  <c r="T10" i="1"/>
  <c r="U10" i="1" s="1"/>
  <c r="Y10" i="1"/>
  <c r="R16" i="1"/>
  <c r="T16" i="1"/>
  <c r="Y16" i="1"/>
  <c r="R8" i="1"/>
  <c r="Y8" i="1"/>
  <c r="T8" i="1"/>
  <c r="AK8" i="1" s="1"/>
  <c r="V28" i="1"/>
  <c r="R9" i="1"/>
  <c r="Y9" i="1"/>
  <c r="T9" i="1"/>
  <c r="U9" i="1" s="1"/>
  <c r="N12" i="1"/>
  <c r="B94" i="5"/>
  <c r="M94" i="5" s="1"/>
  <c r="M95" i="5" s="1"/>
  <c r="M90" i="5"/>
  <c r="F59" i="2"/>
  <c r="F60" i="2"/>
  <c r="F63" i="2"/>
  <c r="F58" i="2"/>
  <c r="F61" i="2"/>
  <c r="F62" i="2"/>
  <c r="D57" i="2"/>
  <c r="G50" i="2"/>
  <c r="AL10" i="1" l="1"/>
  <c r="AK10" i="1"/>
  <c r="AK16" i="1"/>
  <c r="AK9" i="1"/>
  <c r="I18" i="1"/>
  <c r="J16" i="1"/>
  <c r="P15" i="1"/>
  <c r="U16" i="1"/>
  <c r="V16" i="1" s="1"/>
  <c r="O16" i="1"/>
  <c r="P16" i="1" s="1"/>
  <c r="O12" i="1"/>
  <c r="AE11" i="1"/>
  <c r="Z11" i="1"/>
  <c r="AA11" i="1" s="1"/>
  <c r="B19" i="11"/>
  <c r="F19" i="11" s="1"/>
  <c r="N17" i="1"/>
  <c r="AB28" i="1"/>
  <c r="X10" i="1"/>
  <c r="Z10" i="1"/>
  <c r="AA10" i="1" s="1"/>
  <c r="AE10" i="1"/>
  <c r="U8" i="1"/>
  <c r="AL8" i="1" s="1"/>
  <c r="T12" i="1"/>
  <c r="AB45" i="1"/>
  <c r="X8" i="1"/>
  <c r="AE8" i="1"/>
  <c r="Z8" i="1"/>
  <c r="AB32" i="1"/>
  <c r="X17" i="1"/>
  <c r="AE17" i="1"/>
  <c r="AD17" i="1" s="1"/>
  <c r="X16" i="1"/>
  <c r="Z16" i="1"/>
  <c r="AE16" i="1"/>
  <c r="X9" i="1"/>
  <c r="AE9" i="1"/>
  <c r="Z9" i="1"/>
  <c r="AA9" i="1" s="1"/>
  <c r="U15" i="1"/>
  <c r="V15" i="1" s="1"/>
  <c r="X15" i="1"/>
  <c r="AE15" i="1"/>
  <c r="Z15" i="1"/>
  <c r="B95" i="5"/>
  <c r="D60" i="2"/>
  <c r="D59" i="2"/>
  <c r="D58" i="2"/>
  <c r="D62" i="2"/>
  <c r="D61" i="2"/>
  <c r="D63" i="2"/>
  <c r="AL15" i="1" l="1"/>
  <c r="AL16" i="1"/>
  <c r="AA16" i="1"/>
  <c r="AB16" i="1"/>
  <c r="R2" i="1"/>
  <c r="S2" i="1" s="1"/>
  <c r="O17" i="1"/>
  <c r="AD11" i="1"/>
  <c r="AF11" i="1"/>
  <c r="T17" i="1"/>
  <c r="AK17" i="1" s="1"/>
  <c r="N18" i="1"/>
  <c r="AI31" i="1"/>
  <c r="AH32" i="1"/>
  <c r="AI32" i="1" s="1"/>
  <c r="AH45" i="1"/>
  <c r="AI45" i="1" s="1"/>
  <c r="AI34" i="1"/>
  <c r="AD10" i="1"/>
  <c r="AF10" i="1"/>
  <c r="AA15" i="1"/>
  <c r="AB15" i="1" s="1"/>
  <c r="AD16" i="1"/>
  <c r="AF16" i="1"/>
  <c r="AD15" i="1"/>
  <c r="AF15" i="1"/>
  <c r="AD9" i="1"/>
  <c r="AF9" i="1"/>
  <c r="AA8" i="1"/>
  <c r="Z12" i="1"/>
  <c r="AH28" i="1"/>
  <c r="AI28" i="1" s="1"/>
  <c r="AI25" i="1"/>
  <c r="AD8" i="1"/>
  <c r="AF8" i="1"/>
  <c r="U12" i="1"/>
  <c r="P17" i="1" l="1"/>
  <c r="O18" i="1"/>
  <c r="AG10" i="1"/>
  <c r="AH10" i="1"/>
  <c r="AG9" i="1"/>
  <c r="AH9" i="1"/>
  <c r="AG11" i="1"/>
  <c r="AH11" i="1"/>
  <c r="AG16" i="1"/>
  <c r="AH16" i="1"/>
  <c r="AG8" i="1"/>
  <c r="AH8" i="1"/>
  <c r="AH15" i="1"/>
  <c r="AJ45" i="1"/>
  <c r="Z17" i="1"/>
  <c r="AF17" i="1"/>
  <c r="U17" i="1"/>
  <c r="V17" i="1" s="1"/>
  <c r="T18" i="1"/>
  <c r="AJ28" i="1"/>
  <c r="AF12" i="1"/>
  <c r="AA12" i="1"/>
  <c r="AJ32" i="1"/>
  <c r="AG15" i="1"/>
  <c r="AL17" i="1" l="1"/>
  <c r="AM16" i="1"/>
  <c r="AG17" i="1"/>
  <c r="AH17" i="1" s="1"/>
  <c r="AM15" i="1"/>
  <c r="J11" i="1"/>
  <c r="V11" i="1"/>
  <c r="P11" i="1"/>
  <c r="AB11" i="1"/>
  <c r="AM10" i="1"/>
  <c r="AM9" i="1"/>
  <c r="AM8" i="1"/>
  <c r="AF18" i="1"/>
  <c r="AA17" i="1"/>
  <c r="Z18" i="1"/>
  <c r="U18" i="1"/>
  <c r="AG18" i="1" l="1"/>
  <c r="AB17" i="1"/>
  <c r="V10" i="1"/>
  <c r="J10" i="1"/>
  <c r="P10" i="1"/>
  <c r="AB10" i="1"/>
  <c r="P9" i="1"/>
  <c r="AB9" i="1"/>
  <c r="J9" i="1"/>
  <c r="V9" i="1"/>
  <c r="V8" i="1"/>
  <c r="AB8" i="1"/>
  <c r="J8" i="1"/>
  <c r="P8" i="1"/>
  <c r="AG12" i="1"/>
  <c r="AM17" i="1"/>
  <c r="AH18" i="1" s="1"/>
  <c r="AI11" i="1"/>
  <c r="AI16" i="1"/>
  <c r="AA18" i="1"/>
  <c r="AI15" i="1"/>
  <c r="J18" i="1" l="1"/>
  <c r="B33" i="2" s="1"/>
  <c r="V18" i="1"/>
  <c r="P18" i="1"/>
  <c r="C33" i="2" s="1"/>
  <c r="AB18" i="1"/>
  <c r="J12" i="1"/>
  <c r="B32" i="2" s="1"/>
  <c r="V12" i="1"/>
  <c r="AI8" i="1"/>
  <c r="AB12" i="1"/>
  <c r="P12" i="1"/>
  <c r="AI10" i="1"/>
  <c r="AI9" i="1"/>
  <c r="AH12" i="1"/>
  <c r="AB19" i="1" l="1"/>
  <c r="AB57" i="1" s="1"/>
  <c r="AB58" i="1" s="1"/>
  <c r="AB59" i="1" s="1"/>
  <c r="AB60" i="1" s="1"/>
  <c r="V19" i="1"/>
  <c r="V57" i="1" s="1"/>
  <c r="V58" i="1" s="1"/>
  <c r="V59" i="1" s="1"/>
  <c r="V60" i="1" s="1"/>
  <c r="G33" i="2"/>
  <c r="AI18" i="1"/>
  <c r="AI17" i="1"/>
  <c r="J19" i="1"/>
  <c r="J68" i="1" s="1"/>
  <c r="B41" i="2"/>
  <c r="B43" i="2" s="1"/>
  <c r="P19" i="1"/>
  <c r="P57" i="1" s="1"/>
  <c r="P58" i="1" s="1"/>
  <c r="P59" i="1" s="1"/>
  <c r="P60" i="1" s="1"/>
  <c r="AI12" i="1"/>
  <c r="AJ12" i="1" s="1"/>
  <c r="C32" i="2"/>
  <c r="G32" i="2" s="1"/>
  <c r="AH19" i="1"/>
  <c r="G41" i="2" l="1"/>
  <c r="I44" i="2" s="1"/>
  <c r="V68" i="1"/>
  <c r="AB68" i="1"/>
  <c r="AJ18" i="1"/>
  <c r="J57" i="1"/>
  <c r="J58" i="1" s="1"/>
  <c r="J59" i="1" s="1"/>
  <c r="J60" i="1" s="1"/>
  <c r="C41" i="2"/>
  <c r="C43" i="2" s="1"/>
  <c r="D43" i="2" s="1"/>
  <c r="E43" i="2" s="1"/>
  <c r="F43" i="2" s="1"/>
  <c r="P68" i="1"/>
  <c r="AI19" i="1"/>
  <c r="AH68" i="1"/>
  <c r="AH57" i="1"/>
  <c r="AH58" i="1" s="1"/>
  <c r="I45" i="2" l="1"/>
  <c r="B44" i="2"/>
  <c r="G44" i="2" s="1"/>
  <c r="AI68" i="1"/>
  <c r="AI57" i="1"/>
  <c r="AJ57" i="1" s="1"/>
  <c r="AH59" i="1"/>
  <c r="AI58" i="1"/>
  <c r="AJ58" i="1" s="1"/>
  <c r="AI59" i="1" l="1"/>
  <c r="AJ59" i="1" s="1"/>
  <c r="AH60" i="1"/>
  <c r="AI60" i="1" s="1"/>
  <c r="AJ6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Ashley Whitaker</author>
    <author>Cathy Harlan</author>
  </authors>
  <commentList>
    <comment ref="K1" authorId="0" shapeId="0" xr:uid="{57F3DE33-14D6-46CB-A150-0BDE8233383C}">
      <text>
        <r>
          <rPr>
            <sz val="9"/>
            <color indexed="81"/>
            <rFont val="Tahoma"/>
            <family val="2"/>
          </rPr>
          <t>If the start date is not in 2024, remove or add $C$5 from the formulas in Column E.</t>
        </r>
      </text>
    </comment>
    <comment ref="C2" authorId="0" shapeId="0" xr:uid="{00000000-0006-0000-0000-000001000000}">
      <text>
        <r>
          <rPr>
            <sz val="9"/>
            <color indexed="81"/>
            <rFont val="Tahoma"/>
            <family val="2"/>
          </rPr>
          <t>This template should be used as a tool for NSU investigators to create draft budgets when preparing submissions to sponsors.  This is for internal use only, and is subject to change based upon OSP's review and salary verification.  Please address items in yellow &amp; blue boxes, with blue boxes being associated with the MTDC calculation and exclusions. Note that there are formulas in this worksheet that will cause automatic calculations.   Please contact your OSP Grant Officer for assistance or to create an official budget prior to proposal submission.  Please note that the sponsor must provide official documentation to demonstrate that F&amp;A costs are unallowable and/or capped.</t>
        </r>
      </text>
    </comment>
    <comment ref="M4" authorId="1" shapeId="0" xr:uid="{107BA0AA-9753-42B6-BDB0-81E323ED89F8}">
      <text>
        <r>
          <rPr>
            <b/>
            <sz val="9"/>
            <color indexed="81"/>
            <rFont val="Tahoma"/>
            <family val="2"/>
          </rPr>
          <t>Choose "Yes" if the submission will have a non-modular (detail) NIH budget.</t>
        </r>
        <r>
          <rPr>
            <sz val="9"/>
            <color indexed="81"/>
            <rFont val="Tahoma"/>
            <family val="2"/>
          </rPr>
          <t xml:space="preserve">
</t>
        </r>
      </text>
    </comment>
    <comment ref="C5" authorId="0" shapeId="0" xr:uid="{00000000-0006-0000-0000-000002000000}">
      <text>
        <r>
          <rPr>
            <sz val="9"/>
            <color indexed="81"/>
            <rFont val="Tahoma"/>
            <family val="2"/>
          </rPr>
          <t>NSU escalates salary at 3% year January 1st if allowable by the sponsor. Enter 0% if NIH per https://grants.nih.gov/grants/financial/fiscal_policy_faq.htm#3411. If an escalation is applied with a salary cap, out years must be manually adjusted.</t>
        </r>
      </text>
    </comment>
    <comment ref="J5" authorId="0" shapeId="0" xr:uid="{00000000-0006-0000-0000-000003000000}">
      <text>
        <r>
          <rPr>
            <b/>
            <sz val="8"/>
            <color indexed="81"/>
            <rFont val="Tahoma"/>
            <family val="2"/>
          </rPr>
          <t xml:space="preserve">Enter the indirect cost (F&amp;A rate)/Type is MTDC:
</t>
        </r>
        <r>
          <rPr>
            <sz val="8"/>
            <color indexed="81"/>
            <rFont val="Tahoma"/>
            <family val="2"/>
          </rPr>
          <t xml:space="preserve">Organized Research (RE) - 54% On-Campus/Off-Campus 26%
Instruction (TTT) - 48% On-Campus/Off-Campus 26%
Other Sponsored Activities (CS &amp; Other) - 30% On-Campus/Off-Campus 26%
</t>
        </r>
        <r>
          <rPr>
            <b/>
            <sz val="8"/>
            <color indexed="81"/>
            <rFont val="Tahoma"/>
            <family val="2"/>
          </rPr>
          <t>NOTE:</t>
        </r>
        <r>
          <rPr>
            <sz val="8"/>
            <color indexed="81"/>
            <rFont val="Tahoma"/>
            <family val="2"/>
          </rPr>
          <t xml:space="preserve"> </t>
        </r>
        <r>
          <rPr>
            <b/>
            <sz val="8"/>
            <color indexed="81"/>
            <rFont val="Tahoma"/>
            <family val="2"/>
          </rPr>
          <t>Sponsor documentation must be provided if indirect costs are capped or unallowable.</t>
        </r>
        <r>
          <rPr>
            <sz val="8"/>
            <color indexed="81"/>
            <rFont val="Tahoma"/>
            <family val="2"/>
          </rPr>
          <t xml:space="preserve">
</t>
        </r>
        <r>
          <rPr>
            <b/>
            <sz val="8"/>
            <color indexed="81"/>
            <rFont val="Tahoma"/>
            <family val="2"/>
          </rPr>
          <t>NOTE:</t>
        </r>
        <r>
          <rPr>
            <sz val="8"/>
            <color indexed="81"/>
            <rFont val="Tahoma"/>
            <family val="2"/>
          </rPr>
          <t xml:space="preserve"> BASE: Modified total direct costs, consisting of all direct salaries and wages, applicable fringe benefits, materials and supplies, services, travel and up to the first $25,000 of each subaward (regardless of the period of performance of the subawards under the award). Modified total direct costs shall exclude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
</t>
        </r>
        <r>
          <rPr>
            <b/>
            <sz val="8"/>
            <color indexed="81"/>
            <rFont val="Tahoma"/>
            <family val="2"/>
          </rPr>
          <t>NOTE:</t>
        </r>
        <r>
          <rPr>
            <sz val="8"/>
            <color indexed="81"/>
            <rFont val="Tahoma"/>
            <family val="2"/>
          </rPr>
          <t xml:space="preserve"> Equipment means tangible personal property (including information technology systems) having a useful life of more than one year and a per-unit acquisition cost which equals or exceeds $1,000.
</t>
        </r>
        <r>
          <rPr>
            <b/>
            <sz val="8"/>
            <color indexed="81"/>
            <rFont val="Tahoma"/>
            <family val="2"/>
          </rPr>
          <t>OFF-CAMPUS DEFINITION:</t>
        </r>
        <r>
          <rPr>
            <sz val="8"/>
            <color indexed="81"/>
            <rFont val="Tahoma"/>
            <family val="2"/>
          </rPr>
          <t xml:space="preserve"> The off-campus rate will apply for all activities: a) Performed in facilities not owned by the institution and where these facility costs are not included in the F&amp;A pools; or b) Where rent is directly allocated/charged to the project(s). Grants or contracts will not be subject to more than one F&amp;A cost rate. If more than 50% of a project is performed off-campus, the off-campus rate will apply to the entire project.</t>
        </r>
      </text>
    </comment>
    <comment ref="C6" authorId="0" shapeId="0" xr:uid="{00000000-0006-0000-0000-000004000000}">
      <text>
        <r>
          <rPr>
            <sz val="9"/>
            <color indexed="81"/>
            <rFont val="Tahoma"/>
            <family val="2"/>
          </rPr>
          <t xml:space="preserve">The formulas in this budget template are based on 12 month (calendar) appointments. If someone has an academic (9/10) month appointment, HR will confirm the exact number of months in the appointment letter. Add two columns, one for academic months and one for summer months. Note an appointment can either be calendar OR academic + summer. The formulas must then be adjusted to reflect the appointment type. If work is performed in the summer, another line is added and the summer appointment is calculated at the IBS rate for the number of months of the appointment, not to exceed a total of 12 months. Once both appointments (academic and summer) are calculated, double check to ensure the monthly rates are accurate and do not exceed the IBS (institutional base salary). </t>
        </r>
      </text>
    </comment>
    <comment ref="E7" authorId="0" shapeId="0" xr:uid="{16B130CF-2877-48A2-8CBA-CBAC73906BB7}">
      <text>
        <r>
          <rPr>
            <sz val="9"/>
            <color indexed="81"/>
            <rFont val="Tahoma"/>
            <family val="2"/>
          </rPr>
          <t xml:space="preserve">See note on Academic Appointments. </t>
        </r>
      </text>
    </comment>
    <comment ref="F7" authorId="0" shapeId="0" xr:uid="{29D29AB8-0074-4565-A843-C5BE36E9FA6A}">
      <text>
        <r>
          <rPr>
            <sz val="9"/>
            <color indexed="81"/>
            <rFont val="Tahoma"/>
            <family val="2"/>
          </rPr>
          <t xml:space="preserve">See note on Academic Appointments. </t>
        </r>
      </text>
    </comment>
    <comment ref="G7" authorId="0" shapeId="0" xr:uid="{71FC18F2-F158-4F7A-ADF0-A57F148B1E63}">
      <text>
        <r>
          <rPr>
            <sz val="9"/>
            <color indexed="81"/>
            <rFont val="Tahoma"/>
            <family val="2"/>
          </rPr>
          <t xml:space="preserve">See note on Academic Appointments. </t>
        </r>
      </text>
    </comment>
    <comment ref="I7" authorId="0" shapeId="0" xr:uid="{00000000-0006-0000-0000-000005000000}">
      <text>
        <r>
          <rPr>
            <sz val="9"/>
            <color indexed="81"/>
            <rFont val="Tahoma"/>
            <family val="2"/>
          </rPr>
          <t xml:space="preserve">If a student, temporary, or part time employee, mofiy formula to the 7.75% rate. </t>
        </r>
      </text>
    </comment>
    <comment ref="K7" authorId="0" shapeId="0" xr:uid="{F8C31F3A-91D1-40F2-BA91-AEDFEC8C91DD}">
      <text>
        <r>
          <rPr>
            <sz val="9"/>
            <color indexed="81"/>
            <rFont val="Tahoma"/>
            <family val="2"/>
          </rPr>
          <t xml:space="preserve">See note on Academic Appointments. </t>
        </r>
      </text>
    </comment>
    <comment ref="L7" authorId="0" shapeId="0" xr:uid="{EFE4D6A8-5A11-473D-B783-44EE8736CFEE}">
      <text>
        <r>
          <rPr>
            <sz val="9"/>
            <color indexed="81"/>
            <rFont val="Tahoma"/>
            <family val="2"/>
          </rPr>
          <t xml:space="preserve">See note on Academic Appointments. </t>
        </r>
      </text>
    </comment>
    <comment ref="M7" authorId="0" shapeId="0" xr:uid="{EA38E4FE-718A-4DB0-BDC3-54A105DFF102}">
      <text>
        <r>
          <rPr>
            <sz val="9"/>
            <color indexed="81"/>
            <rFont val="Tahoma"/>
            <family val="2"/>
          </rPr>
          <t xml:space="preserve">See note on Academic Appointments. </t>
        </r>
      </text>
    </comment>
    <comment ref="O7" authorId="0" shapeId="0" xr:uid="{00000000-0006-0000-0000-000006000000}">
      <text>
        <r>
          <rPr>
            <sz val="9"/>
            <color indexed="81"/>
            <rFont val="Tahoma"/>
            <family val="2"/>
          </rPr>
          <t xml:space="preserve">If a student, temporary, or part time employee, mofiy formula to the 7.75% rate. </t>
        </r>
      </text>
    </comment>
    <comment ref="Q7" authorId="0" shapeId="0" xr:uid="{C12FC3D8-1778-4BA7-822E-9CD67C90F6FE}">
      <text>
        <r>
          <rPr>
            <sz val="9"/>
            <color indexed="81"/>
            <rFont val="Tahoma"/>
            <family val="2"/>
          </rPr>
          <t xml:space="preserve">See note on Academic Appointments. </t>
        </r>
      </text>
    </comment>
    <comment ref="R7" authorId="0" shapeId="0" xr:uid="{06FD800E-27DC-49D0-92AC-69D7DE8295E7}">
      <text>
        <r>
          <rPr>
            <sz val="9"/>
            <color indexed="81"/>
            <rFont val="Tahoma"/>
            <family val="2"/>
          </rPr>
          <t xml:space="preserve">See note on Academic Appointments. </t>
        </r>
      </text>
    </comment>
    <comment ref="S7" authorId="0" shapeId="0" xr:uid="{452E3796-9352-40A6-A267-00B3293D1C9F}">
      <text>
        <r>
          <rPr>
            <sz val="9"/>
            <color indexed="81"/>
            <rFont val="Tahoma"/>
            <family val="2"/>
          </rPr>
          <t xml:space="preserve">See note on Academic Appointments. </t>
        </r>
      </text>
    </comment>
    <comment ref="U7" authorId="0" shapeId="0" xr:uid="{00000000-0006-0000-0000-000007000000}">
      <text>
        <r>
          <rPr>
            <sz val="9"/>
            <color indexed="81"/>
            <rFont val="Tahoma"/>
            <family val="2"/>
          </rPr>
          <t xml:space="preserve">If a student, temporary, or part time employee, mofiy formula to the 7.75% rate. </t>
        </r>
      </text>
    </comment>
    <comment ref="W7" authorId="0" shapeId="0" xr:uid="{49A16DA6-0EAB-43FA-A682-3EE344099C25}">
      <text>
        <r>
          <rPr>
            <sz val="9"/>
            <color indexed="81"/>
            <rFont val="Tahoma"/>
            <family val="2"/>
          </rPr>
          <t xml:space="preserve">See note on Academic Appointments. </t>
        </r>
      </text>
    </comment>
    <comment ref="X7" authorId="0" shapeId="0" xr:uid="{570DA6A2-2CD7-44D6-8636-6B919F23E78F}">
      <text>
        <r>
          <rPr>
            <sz val="9"/>
            <color indexed="81"/>
            <rFont val="Tahoma"/>
            <family val="2"/>
          </rPr>
          <t xml:space="preserve">See note on Academic Appointments. </t>
        </r>
      </text>
    </comment>
    <comment ref="Y7" authorId="0" shapeId="0" xr:uid="{2F19F056-CF32-4385-8933-6C5847D6ADE3}">
      <text>
        <r>
          <rPr>
            <sz val="9"/>
            <color indexed="81"/>
            <rFont val="Tahoma"/>
            <family val="2"/>
          </rPr>
          <t xml:space="preserve">See note on Academic Appointments. </t>
        </r>
      </text>
    </comment>
    <comment ref="AA7" authorId="0" shapeId="0" xr:uid="{00000000-0006-0000-0000-000008000000}">
      <text>
        <r>
          <rPr>
            <sz val="9"/>
            <color indexed="81"/>
            <rFont val="Tahoma"/>
            <family val="2"/>
          </rPr>
          <t xml:space="preserve">If a student, temporary, or part time employee, mofiy formula to the 7.75% rate. </t>
        </r>
      </text>
    </comment>
    <comment ref="AC7" authorId="0" shapeId="0" xr:uid="{690B017D-091F-4AC9-A77E-ED9FA13C4D92}">
      <text>
        <r>
          <rPr>
            <sz val="9"/>
            <color indexed="81"/>
            <rFont val="Tahoma"/>
            <family val="2"/>
          </rPr>
          <t xml:space="preserve">See note on Academic Appointments. </t>
        </r>
      </text>
    </comment>
    <comment ref="AD7" authorId="0" shapeId="0" xr:uid="{8817D1CB-052B-4144-BBA6-4FBD5C1633A2}">
      <text>
        <r>
          <rPr>
            <sz val="9"/>
            <color indexed="81"/>
            <rFont val="Tahoma"/>
            <family val="2"/>
          </rPr>
          <t xml:space="preserve">See note on Academic Appointments. </t>
        </r>
      </text>
    </comment>
    <comment ref="AE7" authorId="0" shapeId="0" xr:uid="{D9F35B9C-A65C-4A5B-A186-3916D1384E52}">
      <text>
        <r>
          <rPr>
            <sz val="9"/>
            <color indexed="81"/>
            <rFont val="Tahoma"/>
            <family val="2"/>
          </rPr>
          <t xml:space="preserve">See note on Academic Appointments. </t>
        </r>
      </text>
    </comment>
    <comment ref="AG7" authorId="0" shapeId="0" xr:uid="{00000000-0006-0000-0000-000009000000}">
      <text>
        <r>
          <rPr>
            <sz val="9"/>
            <color indexed="81"/>
            <rFont val="Tahoma"/>
            <family val="2"/>
          </rPr>
          <t xml:space="preserve">If a student, temporary, or part time employee, mofiy formula to the 7.75% rate. </t>
        </r>
      </text>
    </comment>
    <comment ref="I14" authorId="0" shapeId="0" xr:uid="{A0AFF082-3BAA-45BD-84F2-611E113DEFE5}">
      <text>
        <r>
          <rPr>
            <sz val="9"/>
            <color indexed="81"/>
            <rFont val="Tahoma"/>
            <family val="2"/>
          </rPr>
          <t xml:space="preserve">If a student, temporary, or part time employee, mofiy formula to the 7.75% rate. </t>
        </r>
      </text>
    </comment>
    <comment ref="O14" authorId="0" shapeId="0" xr:uid="{29957BBB-F92E-4EDF-B508-4C3CB8489694}">
      <text>
        <r>
          <rPr>
            <sz val="9"/>
            <color indexed="81"/>
            <rFont val="Tahoma"/>
            <family val="2"/>
          </rPr>
          <t xml:space="preserve">If a student, temporary, or part time employee, mofiy formula to the 7.75% rate. </t>
        </r>
      </text>
    </comment>
    <comment ref="U14" authorId="0" shapeId="0" xr:uid="{578A6264-B38B-4C50-8265-118774555118}">
      <text>
        <r>
          <rPr>
            <sz val="9"/>
            <color indexed="81"/>
            <rFont val="Tahoma"/>
            <family val="2"/>
          </rPr>
          <t xml:space="preserve">If a student, temporary, or part time employee, mofiy formula to the 7.75% rate. </t>
        </r>
      </text>
    </comment>
    <comment ref="AA14" authorId="0" shapeId="0" xr:uid="{39850342-CC97-4C39-977F-B28492358DDA}">
      <text>
        <r>
          <rPr>
            <sz val="9"/>
            <color indexed="81"/>
            <rFont val="Tahoma"/>
            <family val="2"/>
          </rPr>
          <t xml:space="preserve">If a student, temporary, or part time employee, mofiy formula to the 7.75% rate. </t>
        </r>
      </text>
    </comment>
    <comment ref="AG14" authorId="0" shapeId="0" xr:uid="{7ACD6498-5980-4E7A-B19F-0C4C44A4B562}">
      <text>
        <r>
          <rPr>
            <sz val="9"/>
            <color indexed="81"/>
            <rFont val="Tahoma"/>
            <family val="2"/>
          </rPr>
          <t xml:space="preserve">If a student, temporary, or part time employee, mofiy formula to the 7.75% rate. </t>
        </r>
      </text>
    </comment>
    <comment ref="B38" authorId="0" shapeId="0" xr:uid="{D1047343-F447-489A-BE80-577EACDBFD1E}">
      <text>
        <r>
          <rPr>
            <sz val="9"/>
            <color indexed="81"/>
            <rFont val="Tahoma"/>
            <family val="2"/>
          </rPr>
          <t>Note that boat rentals are not included in this category (not excluded from the MTDC base).</t>
        </r>
      </text>
    </comment>
    <comment ref="B40" authorId="0" shapeId="0" xr:uid="{A2726D8A-16D1-4F05-9FA8-C6A96E8107F6}">
      <text>
        <r>
          <rPr>
            <sz val="9"/>
            <color indexed="81"/>
            <rFont val="Tahoma"/>
            <family val="2"/>
          </rPr>
          <t>Note: Do not use for Participant/Trainee Support Costs.</t>
        </r>
      </text>
    </comment>
    <comment ref="B41" authorId="0" shapeId="0" xr:uid="{BA7A3065-8750-469C-A59F-3AF1CC6D7100}">
      <text>
        <r>
          <rPr>
            <sz val="9"/>
            <color indexed="81"/>
            <rFont val="Tahoma"/>
            <family val="2"/>
          </rPr>
          <t>Include only if a direct charge. Do not include if an indirect charge.</t>
        </r>
      </text>
    </comment>
    <comment ref="B42" authorId="0" shapeId="0" xr:uid="{6F774581-5A3F-4C8F-82BC-4B17A2F62E75}">
      <text>
        <r>
          <rPr>
            <sz val="9"/>
            <color indexed="81"/>
            <rFont val="Tahoma"/>
            <family val="2"/>
          </rPr>
          <t xml:space="preserve">Please visit http://www.nova.edu/research/core-facilities/index.html for pricing info or contact the Scientific Director for Research Facilities at stavakoli@nova.edu. </t>
        </r>
      </text>
    </comment>
    <comment ref="B52" authorId="0" shapeId="0" xr:uid="{B7F012C5-E892-42AD-8CAD-E7DD818FBA83}">
      <text>
        <r>
          <rPr>
            <sz val="9"/>
            <color indexed="81"/>
            <rFont val="Tahoma"/>
            <family val="2"/>
          </rPr>
          <t>Total subcontract costs minus the 1st 25K of each subcontract, if a sub does not reach 25K in Y1, apply calculations to the out years.</t>
        </r>
      </text>
    </comment>
    <comment ref="B53" authorId="0" shapeId="0" xr:uid="{1050BDFA-4C33-479F-B6B4-21E4A79D5569}">
      <text>
        <r>
          <rPr>
            <sz val="9"/>
            <color indexed="81"/>
            <rFont val="Tahoma"/>
            <family val="2"/>
          </rPr>
          <t>Total subcontract costs minus the 1st 25K of each subcontract, if a sub does not reach 25K in Y1, apply calculations to the out years.</t>
        </r>
      </text>
    </comment>
    <comment ref="B54" authorId="0" shapeId="0" xr:uid="{E213C5AA-F44F-46C8-A96A-5B356D5BFF57}">
      <text>
        <r>
          <rPr>
            <sz val="9"/>
            <color indexed="81"/>
            <rFont val="Tahoma"/>
            <family val="2"/>
          </rPr>
          <t>Total subcontract costs minus the 1st 25K of each subcontract, if a sub does not reach 25K in Y1, apply calculations to the out years.</t>
        </r>
      </text>
    </comment>
    <comment ref="B55" authorId="0" shapeId="0" xr:uid="{39A857EC-B449-4DDB-8702-8A9B3E821A48}">
      <text>
        <r>
          <rPr>
            <sz val="9"/>
            <color indexed="81"/>
            <rFont val="Tahoma"/>
            <family val="2"/>
          </rPr>
          <t>Total subcontract costs minus the 1st 25K of each subcontract, if a sub does not reach 25K in Y1, apply calculations to the out years.</t>
        </r>
      </text>
    </comment>
    <comment ref="J58" authorId="0" shapeId="0" xr:uid="{C44CC1E2-0905-41F9-A1B2-6F0A9ECFAB88}">
      <text>
        <r>
          <rPr>
            <sz val="9"/>
            <color indexed="81"/>
            <rFont val="Tahoma"/>
            <family val="2"/>
          </rPr>
          <t>Note: Revise this formula if the base is not MTDC.</t>
        </r>
      </text>
    </comment>
    <comment ref="P58" authorId="0" shapeId="0" xr:uid="{A88BCDC7-E10B-4FB5-A4A9-8B409A88C61E}">
      <text>
        <r>
          <rPr>
            <sz val="9"/>
            <color indexed="81"/>
            <rFont val="Tahoma"/>
            <family val="2"/>
          </rPr>
          <t>Note: Revise this formula if the base is not MTDC.</t>
        </r>
      </text>
    </comment>
    <comment ref="V58" authorId="0" shapeId="0" xr:uid="{7E865A44-2C39-442F-98A1-C4BF08D28973}">
      <text>
        <r>
          <rPr>
            <sz val="9"/>
            <color indexed="81"/>
            <rFont val="Tahoma"/>
            <family val="2"/>
          </rPr>
          <t>Note: Revise this formula if the base is not MTDC.</t>
        </r>
      </text>
    </comment>
    <comment ref="AB58" authorId="0" shapeId="0" xr:uid="{6137C3EB-68BB-48ED-A827-21BEB6989A34}">
      <text>
        <r>
          <rPr>
            <sz val="9"/>
            <color indexed="81"/>
            <rFont val="Tahoma"/>
            <family val="2"/>
          </rPr>
          <t>Note: Revise this formula if the base is not MTDC.</t>
        </r>
      </text>
    </comment>
    <comment ref="AH58" authorId="0" shapeId="0" xr:uid="{70FBB91F-045E-41B9-898F-88A8E67593F1}">
      <text>
        <r>
          <rPr>
            <sz val="9"/>
            <color indexed="81"/>
            <rFont val="Tahoma"/>
            <family val="2"/>
          </rPr>
          <t>Note: Revise this formula if the base is not MTDC.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Ashley Whitaker</author>
  </authors>
  <commentList>
    <comment ref="A2" authorId="0" shapeId="0" xr:uid="{8E1FAC7B-387A-4381-80E7-6F7B1329EB76}">
      <text>
        <r>
          <rPr>
            <sz val="9"/>
            <color indexed="81"/>
            <rFont val="Tahoma"/>
            <family val="2"/>
          </rPr>
          <t xml:space="preserve">Enter "0" for the original budget and "1" for each subsequent modification for the index number. </t>
        </r>
      </text>
    </comment>
    <comment ref="B97" authorId="0" shapeId="0" xr:uid="{CFE3475E-2E84-4448-8E51-5C0AA1639665}">
      <text>
        <r>
          <rPr>
            <sz val="9"/>
            <color indexed="81"/>
            <rFont val="Tahoma"/>
            <family val="2"/>
          </rPr>
          <t>Enter the indirect cost (F&amp;A rate)/Type is MTDC:
Organized Research (RE) - 54% On-Campus/Off-Campus 26%
Instruction (TTT) - 48% On-Campus/Off-Campus 26%
Other Sponsored Activities (CS &amp; Other) - 30% On-Campus/Off-Campus 26%
NOTE: Sponsor documentation must be provided if indirect costs are capped or unallowable.
NOTE: BASE: Modified total direct costs, consisting of all direct salaries and wages, applicable fringe benefits, materials and supplies, services, travel and up to the first $25,000 of each subaward (regardless of the period of performance of the subawards under the award). Modified total direct costs shall exclude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
NOTE: Equipment means tangible personal property (including information technology systems) having a useful life of more than one year and a per-unit acquisition cost which equals or exceeds $1,000.
OFF-CAMPUS DEFINITION: The off-campus rate will apply for all activities: a) Performed in facilities not owned by the institution and where these facility costs are not included in the F&amp;A pools; or b) Where rent is directly allocated/charged to the project(s). Grants or contracts will not be subject to more than one F&amp;A cost rate. If more than 50% of a project is performed off-campus, the off-campus rate will apply to the entire project.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Ashley Whitaker</author>
  </authors>
  <commentList>
    <comment ref="A2" authorId="0" shapeId="0" xr:uid="{34385E4E-7B8B-470C-B012-56BCB2D3194B}">
      <text>
        <r>
          <rPr>
            <sz val="9"/>
            <color indexed="81"/>
            <rFont val="Tahoma"/>
            <family val="2"/>
          </rPr>
          <t xml:space="preserve">Enter "0" for the original budget and "1" for each subsequent modification for the index number. </t>
        </r>
      </text>
    </comment>
    <comment ref="B94" authorId="0" shapeId="0" xr:uid="{5CECE2B4-4BA7-439E-86A3-C442E71A2EB3}">
      <text>
        <r>
          <rPr>
            <sz val="9"/>
            <color indexed="81"/>
            <rFont val="Tahoma"/>
            <family val="2"/>
          </rPr>
          <t>Enter the indirect cost (F&amp;A rate)/Type is MTDC:
Organized Research (RE) - 54% On-Campus/Off-Campus 26%
Instruction (TTT) - 48% On-Campus/Off-Campus 26%
Other Sponsored Activities (CS &amp; Other) - 30% On-Campus/Off-Campus 26%
NOTE: Sponsor documentation must be provided if indirect costs are capped or unallowable.
NOTE: BASE: Modified total direct costs, consisting of all direct salaries and wages, applicable fringe benefits, materials and supplies, services, travel and up to the first $25,000 of each subaward (regardless of the period of performance of the subawards under the award). Modified total direct costs shall exclude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
NOTE: Equipment means tangible personal property (including information technology systems) having a useful life of more than one year and a per-unit acquisition cost which equals or exceeds $1,000.
OFF-CAMPUS DEFINITION: The off-campus rate will apply for all activities: a) Performed in facilities not owned by the institution and where these facility costs are not included in the F&amp;A pools; or b) Where rent is directly allocated/charged to the project(s). Grants or contracts will not be subject to more than one F&amp;A cost rate. If more than 50% of a project is performed off-campus, the off-campus rate will apply to the entire project.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Ashley Whitaker</author>
  </authors>
  <commentList>
    <comment ref="A2" authorId="0" shapeId="0" xr:uid="{E6AADD15-5322-4487-81A9-312E34CBD42F}">
      <text>
        <r>
          <rPr>
            <sz val="9"/>
            <color indexed="81"/>
            <rFont val="Tahoma"/>
            <family val="2"/>
          </rPr>
          <t xml:space="preserve">Enter "0" for the original budget and "1" for each subsequent modification for the index number. </t>
        </r>
      </text>
    </comment>
    <comment ref="B98" authorId="0" shapeId="0" xr:uid="{B4CE7A2A-28E8-4347-8C80-678C3FA6ED1F}">
      <text>
        <r>
          <rPr>
            <sz val="9"/>
            <color indexed="81"/>
            <rFont val="Tahoma"/>
            <family val="2"/>
          </rPr>
          <t>Enter the indirect cost (F&amp;A rate)/Type is MTDC:
Organized Research (RE) - 54% On-Campus/Off-Campus 26%
Instruction (TTT) - 48% On-Campus/Off-Campus 26%
Other Sponsored Activities (CS &amp; Other) - 30% On-Campus/Off-Campus 26%
NOTE: Sponsor documentation must be provided if indirect costs are capped or unallowable.
NOTE: BASE: Modified total direct costs, consisting of all direct salaries and wages, applicable fringe benefits, materials and supplies, services, travel and up to the first $25,000 of each subaward (regardless of the period of performance of the subawards under the award). Modified total direct costs shall exclude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
NOTE: Equipment means tangible personal property (including information technology systems) having a useful life of more than one year and a per-unit acquisition cost which equals or exceeds $1,000.
OFF-CAMPUS DEFINITION: The off-campus rate will apply for all activities: a) Performed in facilities not owned by the institution and where these facility costs are not included in the F&amp;A pools; or b) Where rent is directly allocated/charged to the project(s). Grants or contracts will not be subject to more than one F&amp;A cost rate. If more than 50% of a project is performed off-campus, the off-campus rate will apply to the entire project.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Ashley Whitaker</author>
  </authors>
  <commentList>
    <comment ref="A2" authorId="0" shapeId="0" xr:uid="{AD689F21-F44B-4D92-A473-6AB8CAD76C2B}">
      <text>
        <r>
          <rPr>
            <sz val="9"/>
            <color indexed="81"/>
            <rFont val="Tahoma"/>
            <family val="2"/>
          </rPr>
          <t xml:space="preserve">Enter "0" for the original budget and "1" for each subsequent modification for the index number. </t>
        </r>
      </text>
    </comment>
    <comment ref="B98" authorId="0" shapeId="0" xr:uid="{C2266292-2A1A-4F76-A25D-6E152633E825}">
      <text>
        <r>
          <rPr>
            <sz val="9"/>
            <color indexed="81"/>
            <rFont val="Tahoma"/>
            <family val="2"/>
          </rPr>
          <t>Enter the indirect cost (F&amp;A rate)/Type is MTDC:
Organized Research (RE) - 54% On-Campus/Off-Campus 26%
Instruction (TTT) - 48% On-Campus/Off-Campus 26%
Other Sponsored Activities (CS &amp; Other) - 30% On-Campus/Off-Campus 26%
NOTE: Sponsor documentation must be provided if indirect costs are capped or unallowable.
NOTE: BASE: Modified total direct costs, consisting of all direct salaries and wages, applicable fringe benefits, materials and supplies, services, travel and up to the first $25,000 of each subaward (regardless of the period of performance of the subawards under the award). Modified total direct costs shall exclude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
NOTE: Equipment means tangible personal property (including information technology systems) having a useful life of more than one year and a per-unit acquisition cost which equals or exceeds $1,000.
OFF-CAMPUS DEFINITION: The off-campus rate will apply for all activities: a) Performed in facilities not owned by the institution and where these facility costs are not included in the F&amp;A pools; or b) Where rent is directly allocated/charged to the project(s). Grants or contracts will not be subject to more than one F&amp;A cost rate. If more than 50% of a project is performed off-campus, the off-campus rate will apply to the entire project.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Andrew Ludington</author>
  </authors>
  <commentList>
    <comment ref="B47" authorId="0" shapeId="0" xr:uid="{00000000-0006-0000-0100-000001000000}">
      <text>
        <r>
          <rPr>
            <b/>
            <sz val="8"/>
            <color indexed="81"/>
            <rFont val="Tahoma"/>
            <family val="2"/>
          </rPr>
          <t>Use this figure on 7a of the face page.</t>
        </r>
      </text>
    </comment>
    <comment ref="H47" authorId="0" shapeId="0" xr:uid="{00000000-0006-0000-0100-000002000000}">
      <text>
        <r>
          <rPr>
            <b/>
            <sz val="8"/>
            <color indexed="81"/>
            <rFont val="Tahoma"/>
            <family val="2"/>
          </rPr>
          <t>Use this figure on 8a of the face page.</t>
        </r>
      </text>
    </comment>
    <comment ref="A51" authorId="0" shapeId="0" xr:uid="{00000000-0006-0000-0100-000003000000}">
      <text>
        <r>
          <rPr>
            <b/>
            <sz val="8"/>
            <color indexed="81"/>
            <rFont val="Tahoma"/>
            <family val="2"/>
          </rPr>
          <t>F&amp;A Rate x (Annual Modular Direct Cost minus (category A and Subk costs in excess of the first $25,000))</t>
        </r>
      </text>
    </comment>
    <comment ref="B54" authorId="0" shapeId="0" xr:uid="{00000000-0006-0000-0100-000004000000}">
      <text>
        <r>
          <rPr>
            <b/>
            <sz val="8"/>
            <color indexed="81"/>
            <rFont val="Tahoma"/>
            <family val="2"/>
          </rPr>
          <t>Use this figure on 7b of the face page.</t>
        </r>
      </text>
    </comment>
    <comment ref="H54" authorId="0" shapeId="0" xr:uid="{00000000-0006-0000-0100-000005000000}">
      <text>
        <r>
          <rPr>
            <b/>
            <sz val="8"/>
            <color indexed="81"/>
            <rFont val="Tahoma"/>
            <family val="2"/>
          </rPr>
          <t xml:space="preserve">Use this figure on 8b of the face page.
</t>
        </r>
      </text>
    </comment>
  </commentList>
</comments>
</file>

<file path=xl/sharedStrings.xml><?xml version="1.0" encoding="utf-8"?>
<sst xmlns="http://schemas.openxmlformats.org/spreadsheetml/2006/main" count="901" uniqueCount="366">
  <si>
    <r>
      <t xml:space="preserve">Nova Southeastern University Office of Sponsored Programs </t>
    </r>
    <r>
      <rPr>
        <b/>
        <sz val="11"/>
        <color rgb="FFFF0000"/>
        <rFont val="Arial Narrow"/>
        <family val="2"/>
      </rPr>
      <t>Proposal Salary Budget</t>
    </r>
  </si>
  <si>
    <t>Principal Investigator:</t>
  </si>
  <si>
    <t>Irene Investigator</t>
  </si>
  <si>
    <t>Sponsor:</t>
  </si>
  <si>
    <t>Full Fringe:</t>
  </si>
  <si>
    <t>#Mo 1st Cal Yr</t>
  </si>
  <si>
    <t>Due Date:</t>
  </si>
  <si>
    <t xml:space="preserve">Title: </t>
  </si>
  <si>
    <t>Partial Fringe</t>
  </si>
  <si>
    <t>#Mo 2nd Cal Yr</t>
  </si>
  <si>
    <t>Start Date:</t>
  </si>
  <si>
    <t>End Date:</t>
  </si>
  <si>
    <t>#Yrs:</t>
  </si>
  <si>
    <t>Salary Cap:</t>
  </si>
  <si>
    <t>Salary Inflation Rate:</t>
  </si>
  <si>
    <t xml:space="preserve">Non-Salary Inflation Rate: </t>
  </si>
  <si>
    <t>F&amp;A Rate:</t>
  </si>
  <si>
    <t xml:space="preserve">A. SENIOR/KEY PERSONNEL </t>
  </si>
  <si>
    <t>NOTE on Academic Appointments</t>
  </si>
  <si>
    <t>YEAR 1</t>
  </si>
  <si>
    <t>YEAR 2</t>
  </si>
  <si>
    <t>YEAR 3</t>
  </si>
  <si>
    <t>YEAR 4</t>
  </si>
  <si>
    <t>YEAR 5</t>
  </si>
  <si>
    <t>Math Check</t>
  </si>
  <si>
    <t>NSU Banner Salary Account Code</t>
  </si>
  <si>
    <t>Name</t>
  </si>
  <si>
    <t>Project Role</t>
  </si>
  <si>
    <t xml:space="preserve">YEAR 1:            Base Salary </t>
  </si>
  <si>
    <t>YEAR 1:                           Cal Months</t>
  </si>
  <si>
    <t>Year 1: % effort</t>
  </si>
  <si>
    <t>YEAR 1:                                             Requested Salary</t>
  </si>
  <si>
    <r>
      <t xml:space="preserve">YEAR 1:                                            Fringe Benefits </t>
    </r>
    <r>
      <rPr>
        <b/>
        <sz val="6"/>
        <rFont val="Arial Narrow"/>
        <family val="2"/>
      </rPr>
      <t>(modify if at the lower rate 7.75%)</t>
    </r>
  </si>
  <si>
    <t>YEAR 1:                                            Funds Requested</t>
  </si>
  <si>
    <t>YEAR 2:            Base Salary</t>
  </si>
  <si>
    <t>YEAR 2:                           Cal Months</t>
  </si>
  <si>
    <t>Year 2: % effort</t>
  </si>
  <si>
    <t>YEAR 2:                                             Requested Salary</t>
  </si>
  <si>
    <r>
      <t xml:space="preserve">YEAR 2:                                            Fringe Benefits </t>
    </r>
    <r>
      <rPr>
        <b/>
        <sz val="6"/>
        <rFont val="Arial Narrow"/>
        <family val="2"/>
      </rPr>
      <t>(modify if at the lower rate 7.75%)</t>
    </r>
  </si>
  <si>
    <t>YEAR 2:                                            Funds Requested</t>
  </si>
  <si>
    <t>YEAR 3:            Base Salary</t>
  </si>
  <si>
    <t>YEAR 3:                           Cal Months</t>
  </si>
  <si>
    <t>Year 3: % effort</t>
  </si>
  <si>
    <t>YEAR 3:                                             Requested Salary</t>
  </si>
  <si>
    <r>
      <t xml:space="preserve">YEAR 3:                                            Fringe Benefits </t>
    </r>
    <r>
      <rPr>
        <b/>
        <sz val="6"/>
        <rFont val="Arial Narrow"/>
        <family val="2"/>
      </rPr>
      <t>(modify if at the lower rate 7.75%)</t>
    </r>
  </si>
  <si>
    <t>YEAR 3:                                            Funds Requested</t>
  </si>
  <si>
    <t>YEAR 4:            Base Salary</t>
  </si>
  <si>
    <t>YEAR 4:                           Cal Months</t>
  </si>
  <si>
    <t>Year 4: % effort</t>
  </si>
  <si>
    <t>YEAR 4:                                             Requested Salary</t>
  </si>
  <si>
    <r>
      <t xml:space="preserve">YEAR 4:                                            Fringe Benefits </t>
    </r>
    <r>
      <rPr>
        <b/>
        <sz val="6"/>
        <rFont val="Arial Narrow"/>
        <family val="2"/>
      </rPr>
      <t>(modify if at the lower rate 7.75%)</t>
    </r>
  </si>
  <si>
    <t>YEAR 4:                                            Funds Requested</t>
  </si>
  <si>
    <t>YEAR 5:            Base Salary</t>
  </si>
  <si>
    <t>YEAR 5:                           Cal Months</t>
  </si>
  <si>
    <t>Year 5: % effort</t>
  </si>
  <si>
    <t>YEAR 5:                                             Requested Salary</t>
  </si>
  <si>
    <r>
      <t xml:space="preserve">YEAR 5:                                            Fringe Benefits </t>
    </r>
    <r>
      <rPr>
        <b/>
        <sz val="6"/>
        <rFont val="Arial Narrow"/>
        <family val="2"/>
      </rPr>
      <t>(modify if at the lower rate 7.75%)</t>
    </r>
  </si>
  <si>
    <t>YEAR 5:                                            Funds Requested</t>
  </si>
  <si>
    <t>TOTAL</t>
  </si>
  <si>
    <t>yes</t>
  </si>
  <si>
    <t>Principal Investigator</t>
  </si>
  <si>
    <t>Co-Investigator</t>
  </si>
  <si>
    <t>Total Key Personnel Salary and Fringe Benefits for Cayuse:</t>
  </si>
  <si>
    <t>B. OTHER PERSONNEL</t>
  </si>
  <si>
    <t>YEAR 1:            Base Salary</t>
  </si>
  <si>
    <t>YEAR 2: % effort</t>
  </si>
  <si>
    <t>Total Other Personnel Salary and Fringe Benefits for Cayuse:</t>
  </si>
  <si>
    <t>TOTAL SALARIES, WAGES &amp; FRINGE BENEFITS:</t>
  </si>
  <si>
    <r>
      <t>C. EQUIPMENT (</t>
    </r>
    <r>
      <rPr>
        <i/>
        <sz val="10"/>
        <rFont val="Arial Narrow"/>
        <family val="2"/>
      </rPr>
      <t xml:space="preserve">Non-recurring; exceeds </t>
    </r>
    <r>
      <rPr>
        <b/>
        <i/>
        <sz val="10"/>
        <rFont val="Arial Narrow"/>
        <family val="2"/>
      </rPr>
      <t>$1,000/unit</t>
    </r>
    <r>
      <rPr>
        <b/>
        <sz val="10"/>
        <rFont val="Arial Narrow"/>
        <family val="2"/>
      </rPr>
      <t>)</t>
    </r>
  </si>
  <si>
    <t>[equipment item 1]</t>
  </si>
  <si>
    <t>[equipment item 2]</t>
  </si>
  <si>
    <t>EQUIPMENT SUBTOTAL</t>
  </si>
  <si>
    <t>D. TRAVEL</t>
  </si>
  <si>
    <t>[domestic trip 1]</t>
  </si>
  <si>
    <t>[domestic trip 2]</t>
  </si>
  <si>
    <t>[foreign trip 1]</t>
  </si>
  <si>
    <t>TRAVEL SUBTOTAL</t>
  </si>
  <si>
    <t>E. PARTICIPANT/TRAINEE SUPPORT COSTS</t>
  </si>
  <si>
    <t>[tution]</t>
  </si>
  <si>
    <t>[other:]</t>
  </si>
  <si>
    <t>PARTICIPANT/TRAINEE SUPPORT SUBTOTAL</t>
  </si>
  <si>
    <t>F. OTHER DIRECT COSTS</t>
  </si>
  <si>
    <t>[materials and supplies]</t>
  </si>
  <si>
    <t xml:space="preserve"> </t>
  </si>
  <si>
    <t>[publication costs]</t>
  </si>
  <si>
    <t>[consultant services]</t>
  </si>
  <si>
    <t>[ADP/computer services]</t>
  </si>
  <si>
    <t>[facility rental]</t>
  </si>
  <si>
    <t>[alterations and renovations]</t>
  </si>
  <si>
    <t>[Research Subject Reimbursement]</t>
  </si>
  <si>
    <t>[Data Storage Cost]</t>
  </si>
  <si>
    <t xml:space="preserve">[NSU Core Facilities] </t>
  </si>
  <si>
    <t>[tuition remission]</t>
  </si>
  <si>
    <t xml:space="preserve">[other] </t>
  </si>
  <si>
    <t>OTHER EXPENSES SUBTOTAL</t>
  </si>
  <si>
    <t>G. SUBCONTRACTS</t>
  </si>
  <si>
    <t>[Subcontract 1]</t>
  </si>
  <si>
    <t>[Subcontract 2]</t>
  </si>
  <si>
    <t>[Subcontract 3]</t>
  </si>
  <si>
    <t>[Subcontract 4]</t>
  </si>
  <si>
    <t>SUBCONTRACTS SUBTOTAL</t>
  </si>
  <si>
    <t>SUBCONTRACT 1 EXCLUSION SUBTOTAL</t>
  </si>
  <si>
    <t>SUBCONTRACT 2 EXCLUSION SUBTOTAL</t>
  </si>
  <si>
    <t>SUBCONTRACT 3 EXCLUSION SUBTOTAL</t>
  </si>
  <si>
    <t>SUBCONTRACT 4 EXCLUSION SUBTOTAL</t>
  </si>
  <si>
    <t>H. TOTALS</t>
  </si>
  <si>
    <t xml:space="preserve">TOTAL DIRECT COSTS </t>
  </si>
  <si>
    <t>MTDC BASE</t>
  </si>
  <si>
    <t>INDIRECT COSTS</t>
  </si>
  <si>
    <t>TOTAL REQUESTED</t>
  </si>
  <si>
    <t xml:space="preserve">BUDGET PERIOD: </t>
  </si>
  <si>
    <t>M/D/YYYY-M/D/YYYY</t>
  </si>
  <si>
    <t>BUDGET MODIFICATION NUMBER:</t>
  </si>
  <si>
    <t>Original</t>
  </si>
  <si>
    <t>Change 1</t>
  </si>
  <si>
    <t>Change 2</t>
  </si>
  <si>
    <t>Change 3</t>
  </si>
  <si>
    <t>Change 4</t>
  </si>
  <si>
    <t>Change 5</t>
  </si>
  <si>
    <t>Change 6</t>
  </si>
  <si>
    <t>Change 7</t>
  </si>
  <si>
    <t>Change 8</t>
  </si>
  <si>
    <t>Change 9</t>
  </si>
  <si>
    <t>Change 10</t>
  </si>
  <si>
    <t>DESCRIPTION OF CHANGE:</t>
  </si>
  <si>
    <t>ORIGINAL</t>
  </si>
  <si>
    <t>BUDGET MODIFICATION DATE:</t>
  </si>
  <si>
    <t>INDEX TYPE:</t>
  </si>
  <si>
    <t>MAIN</t>
  </si>
  <si>
    <t>NSU MAIN INDEX NUMER:</t>
  </si>
  <si>
    <t>XXXXXX</t>
  </si>
  <si>
    <t>CURRENT BUDGET</t>
  </si>
  <si>
    <t>Personnel Costs - Salary (at 25.75% Fringe)</t>
  </si>
  <si>
    <t>1010 - Professional Salaries (25.75% Fringe)</t>
  </si>
  <si>
    <t>1019 - Full Time Faculty Salaries (25.75% Fringe)</t>
  </si>
  <si>
    <t>1020 - Academic Administrators - Faculty (25.75% Fringe)</t>
  </si>
  <si>
    <t>1034 - Faculty Stipend/Summer Salary (25.75% Fringe)</t>
  </si>
  <si>
    <t>XXXX - Other Salaries (25.75% Fringe)</t>
  </si>
  <si>
    <t>Personnel Costs - Salary (at 7.75% Fringe)</t>
  </si>
  <si>
    <t>1017 - Student Salaries (7.75% Fringe)</t>
  </si>
  <si>
    <t>1036 - Temporary Salaries (7.75% Fringe)</t>
  </si>
  <si>
    <t>XXXX - Other Salaries (7.75% Fringe)</t>
  </si>
  <si>
    <t>Personnel Costs - Salary Total</t>
  </si>
  <si>
    <t>Personnel Costs - Fringe Benefits</t>
  </si>
  <si>
    <t>2999 - Fringe Benefits - 25.75%</t>
  </si>
  <si>
    <t>2999 - Fringe Benefits - 7.75%</t>
  </si>
  <si>
    <t>Personnel Costs - Fringe Benefits Total</t>
  </si>
  <si>
    <t>Equipment</t>
  </si>
  <si>
    <t>5762 - Sponsored Programs Equipment $1,000 - $4,999 (until FY24)</t>
  </si>
  <si>
    <r>
      <t xml:space="preserve">9080 - Capital Equipment - </t>
    </r>
    <r>
      <rPr>
        <sz val="8"/>
        <rFont val="Arial"/>
        <family val="2"/>
      </rPr>
      <t>unit value of $5,000 or more that is technical in nature</t>
    </r>
  </si>
  <si>
    <r>
      <t>5760 - Sponsor Owned Equipment -</t>
    </r>
    <r>
      <rPr>
        <sz val="8"/>
        <rFont val="Arial"/>
        <family val="2"/>
      </rPr>
      <t xml:space="preserve"> unit value of $1,000 or more where title does not pass to NSU</t>
    </r>
  </si>
  <si>
    <t>9085 - Capital Software over $5,000</t>
  </si>
  <si>
    <t>Equipment Total</t>
  </si>
  <si>
    <t>Travel Costs</t>
  </si>
  <si>
    <t>4190 - Local Travel</t>
  </si>
  <si>
    <t>4195 - Domestic Travel</t>
  </si>
  <si>
    <t>4196 - Foreign Travel</t>
  </si>
  <si>
    <t>Travel Costs Total</t>
  </si>
  <si>
    <t>Participant Support Costs</t>
  </si>
  <si>
    <r>
      <t xml:space="preserve">3126 - Participant Support Costs </t>
    </r>
    <r>
      <rPr>
        <sz val="8"/>
        <rFont val="Arial"/>
        <family val="2"/>
      </rPr>
      <t>(stipends/subsistence/travel for training/conference project)</t>
    </r>
  </si>
  <si>
    <t>Participant Support Costs Total</t>
  </si>
  <si>
    <t>Materials and Supplies</t>
  </si>
  <si>
    <t>3261 - Supplies - Classroom</t>
  </si>
  <si>
    <t>3262 - Supplies - Laboratory</t>
  </si>
  <si>
    <t>3266 - Supplies - Office</t>
  </si>
  <si>
    <t>3281 - Supplies - Food (Rarely Used on Sponsored Projects)</t>
  </si>
  <si>
    <t>3282 - Supplies - Medical</t>
  </si>
  <si>
    <t>3283 - Supplies - Non-controlled Drugs/chem</t>
  </si>
  <si>
    <t>3288 - Supplies - Controlled Substances</t>
  </si>
  <si>
    <t xml:space="preserve">5761 - Sponsored Programs Equipment Under $1,000 </t>
  </si>
  <si>
    <t>5758 - Computer Software Under $5,000</t>
  </si>
  <si>
    <t>XXXX - Other Materials and Supplies (add code)</t>
  </si>
  <si>
    <t>Materials and Supplies Total</t>
  </si>
  <si>
    <t>Other Direct Costs</t>
  </si>
  <si>
    <t>Tuition (OSP Purposes ONLY)</t>
  </si>
  <si>
    <t>3551 - Publication Costs (Printing - Outside NSU)</t>
  </si>
  <si>
    <t>3112 - Consultant Services</t>
  </si>
  <si>
    <t>3114 - Vendor Services</t>
  </si>
  <si>
    <r>
      <t xml:space="preserve">3118 - Research Participant Compensation </t>
    </r>
    <r>
      <rPr>
        <sz val="8"/>
        <rFont val="Arial"/>
        <family val="2"/>
      </rPr>
      <t>(not to be used for Participant Support Costs)</t>
    </r>
  </si>
  <si>
    <t>3320 - Internal Charge - NSU Copy Center</t>
  </si>
  <si>
    <t>3331 - Internal Charge - Postage</t>
  </si>
  <si>
    <t>3350 - Internal Charge - NSU Print Shop</t>
  </si>
  <si>
    <t>3380 - Internal Charge - To a Center for a Service</t>
  </si>
  <si>
    <t>3432 - Equipment Service/Repair and Installation</t>
  </si>
  <si>
    <t>3440 - Vehicle Operation &amp; Maintenance Expense</t>
  </si>
  <si>
    <t>3530 - Shipping (Postage/Freight Expense)</t>
  </si>
  <si>
    <t>3570 - Marketing-Related Advertising</t>
  </si>
  <si>
    <t>3571 - Non-Marketing-Related Advertising</t>
  </si>
  <si>
    <t>XXXX - Other (add code)</t>
  </si>
  <si>
    <t xml:space="preserve">Other Direct Costs Total </t>
  </si>
  <si>
    <t>Museum of Art ONLY (unhide the rows)</t>
  </si>
  <si>
    <t>3120 - MOA Exhibition</t>
  </si>
  <si>
    <t>3122 - MOA Installation - Labor Fees</t>
  </si>
  <si>
    <t>3123 - MOA De-installation</t>
  </si>
  <si>
    <t>3293 - Supplies - MOA Exhibit</t>
  </si>
  <si>
    <t>3531 - MOA Transportation IN for MOA Exhibit</t>
  </si>
  <si>
    <t>3532 - MOA Transportation OUT for MOA Exhibit</t>
  </si>
  <si>
    <t>Museum of Art ONLY Total</t>
  </si>
  <si>
    <t>NSU Core Services</t>
  </si>
  <si>
    <t>3601 - Flow Cytometry Core</t>
  </si>
  <si>
    <t>3602 - Vivarium</t>
  </si>
  <si>
    <t>3603 - Cell Therapy Core</t>
  </si>
  <si>
    <t>3604 - Imaging Core</t>
  </si>
  <si>
    <t>3605 - Genomics Core</t>
  </si>
  <si>
    <t>NSU Core Services Total</t>
  </si>
  <si>
    <t>Subawards</t>
  </si>
  <si>
    <t>3124 - Subawards - up to the first 25K per sub</t>
  </si>
  <si>
    <t>3125 - Subawards - amount over 25K per sub</t>
  </si>
  <si>
    <t>Subawards Total</t>
  </si>
  <si>
    <t xml:space="preserve">Total Direct Costs </t>
  </si>
  <si>
    <t>MTDC Base</t>
  </si>
  <si>
    <r>
      <t xml:space="preserve">9970 - Total F&amp;A/Indirect Costs (Rate: </t>
    </r>
    <r>
      <rPr>
        <b/>
        <sz val="10"/>
        <color rgb="FFFF0000"/>
        <rFont val="Arial"/>
        <family val="2"/>
      </rPr>
      <t>XX</t>
    </r>
    <r>
      <rPr>
        <b/>
        <sz val="10"/>
        <rFont val="Arial"/>
        <family val="2"/>
      </rPr>
      <t xml:space="preserve">% </t>
    </r>
    <r>
      <rPr>
        <b/>
        <sz val="10"/>
        <color rgb="FFFF0000"/>
        <rFont val="Arial"/>
        <family val="2"/>
      </rPr>
      <t>MTDC</t>
    </r>
    <r>
      <rPr>
        <b/>
        <sz val="10"/>
        <rFont val="Arial"/>
        <family val="2"/>
      </rPr>
      <t>)</t>
    </r>
  </si>
  <si>
    <t xml:space="preserve">Total Proposed Sponsor Costs </t>
  </si>
  <si>
    <t>Budget Office Expense Total</t>
  </si>
  <si>
    <t>0192 - Tuition (should always show as a negative)</t>
  </si>
  <si>
    <t>0985 - Total Award - Federal</t>
  </si>
  <si>
    <t>0990 - Total Award - State/Local Government</t>
  </si>
  <si>
    <t>0994 - Total Award - Inc Specific Private Grant</t>
  </si>
  <si>
    <t>0995 - Total Award - Inc-Private Grants/Contracts</t>
  </si>
  <si>
    <t>Total Revenue</t>
  </si>
  <si>
    <t>NET</t>
  </si>
  <si>
    <t>F&amp;A Rate</t>
  </si>
  <si>
    <t>Higher Fringe Rate</t>
  </si>
  <si>
    <t>Lower Fringe Rate</t>
  </si>
  <si>
    <t>COST SHARE</t>
  </si>
  <si>
    <t>NSU INDEX NUMER:</t>
  </si>
  <si>
    <t>MAIN INDEX NUMBER:</t>
  </si>
  <si>
    <t>9980 - Total Cost Share</t>
  </si>
  <si>
    <t>CHILD ACCOUNT</t>
  </si>
  <si>
    <t>PROGRAM INCOME</t>
  </si>
  <si>
    <t>CHILD INDEX</t>
  </si>
  <si>
    <t xml:space="preserve">TOTAL </t>
  </si>
  <si>
    <t>Budget Modification Type</t>
  </si>
  <si>
    <t>Rebudget</t>
  </si>
  <si>
    <t>Deobligation</t>
  </si>
  <si>
    <t>Carryforward</t>
  </si>
  <si>
    <t xml:space="preserve">      1011        NonExempt Salaries </t>
  </si>
  <si>
    <t xml:space="preserve">      1012        Technical/Specialist Salaries</t>
  </si>
  <si>
    <t xml:space="preserve">      1013        Executive Administrator Salaries</t>
  </si>
  <si>
    <t xml:space="preserve">      1014        Physical Plant Salaries - Nonexempt</t>
  </si>
  <si>
    <t xml:space="preserve">      1015        Teachers' Salaries EXEMPT</t>
  </si>
  <si>
    <t xml:space="preserve">      1021        Academic Administrators (Nonfaculty) </t>
  </si>
  <si>
    <t xml:space="preserve">      1022        ParaProfessional Salaries </t>
  </si>
  <si>
    <t xml:space="preserve">      1023        Senior Professional Salaries</t>
  </si>
  <si>
    <t xml:space="preserve">      1024        Administrator Salaries </t>
  </si>
  <si>
    <t xml:space="preserve">      1025        Student Adjunct Salaries (teaching) </t>
  </si>
  <si>
    <t xml:space="preserve">      1026       Grad Stdt Research Assistant Salary 7.75% </t>
  </si>
  <si>
    <t xml:space="preserve">      1050        Administrative Overloads </t>
  </si>
  <si>
    <t xml:space="preserve">      1018       Adjunct Faculty Salaries (Lower Fringe)</t>
  </si>
  <si>
    <t xml:space="preserve">      3263        Supplies – Maintenance </t>
  </si>
  <si>
    <t xml:space="preserve">      3267        Supplies – Computer </t>
  </si>
  <si>
    <t xml:space="preserve">      3268        Supplies – Audio/Visual </t>
  </si>
  <si>
    <t xml:space="preserve">      3271        Supplies – Art </t>
  </si>
  <si>
    <t xml:space="preserve">      3277        Supplies – Paper </t>
  </si>
  <si>
    <t xml:space="preserve">      3285        Supplies – Photocopiers, Printers, Facsimile </t>
  </si>
  <si>
    <t xml:space="preserve">      3530        Postage/Freight Expense </t>
  </si>
  <si>
    <t xml:space="preserve">      3311        Internal Charge – Phone </t>
  </si>
  <si>
    <t xml:space="preserve">      3431        Cleaning Contracts </t>
  </si>
  <si>
    <t xml:space="preserve">      3435        Uniform/Laundry Service </t>
  </si>
  <si>
    <t xml:space="preserve">      3510        Phones/Cells/Beepers/Answering Services  </t>
  </si>
  <si>
    <t xml:space="preserve">      3713        Taxes, Fees and Licenses </t>
  </si>
  <si>
    <t xml:space="preserve">      4330        Entertainment Expense </t>
  </si>
  <si>
    <t xml:space="preserve">      4360        Dues and Memberships </t>
  </si>
  <si>
    <t>Form version 4/07/06</t>
  </si>
  <si>
    <t>PI Name:</t>
  </si>
  <si>
    <t>Chih-Hung Chang</t>
  </si>
  <si>
    <t>Northwestern University</t>
  </si>
  <si>
    <t>NIH Modular Grant Budget Tabulator (On-Campus Research)</t>
  </si>
  <si>
    <t xml:space="preserve">Complete this template and submit it with your NIH modular grant applications to OSR.  This form will be used for  </t>
  </si>
  <si>
    <t>internal purposes only and will not be sent to NIH.  Form will not calculate correctly without budget dates, and SHOULD</t>
  </si>
  <si>
    <t>NOT BE USED for programs that have a maximum budget that is not in whole modules (e.g. R03, R21, etc).</t>
  </si>
  <si>
    <t>Year One</t>
  </si>
  <si>
    <t xml:space="preserve">Year Two </t>
  </si>
  <si>
    <t>Year Three</t>
  </si>
  <si>
    <t>Year Four</t>
  </si>
  <si>
    <t>Year Five</t>
  </si>
  <si>
    <t>Cumulative</t>
  </si>
  <si>
    <t>Budget start date</t>
  </si>
  <si>
    <t>Total</t>
  </si>
  <si>
    <t xml:space="preserve">Additional </t>
  </si>
  <si>
    <t>Budget end date</t>
  </si>
  <si>
    <t>Module(s)</t>
  </si>
  <si>
    <r>
      <t>Category A</t>
    </r>
    <r>
      <rPr>
        <sz val="10"/>
        <rFont val="Times New Roman"/>
        <family val="1"/>
      </rPr>
      <t xml:space="preserve"> (Exempt from F&amp;A costs)</t>
    </r>
  </si>
  <si>
    <t xml:space="preserve">Equipment Items over $5,000 </t>
  </si>
  <si>
    <t>Off-Campus Space Rental</t>
  </si>
  <si>
    <t>Patient Care Costs</t>
  </si>
  <si>
    <t>Telecommunication costs</t>
  </si>
  <si>
    <t>Tuition</t>
  </si>
  <si>
    <t>Alterations and Renovation Costs</t>
  </si>
  <si>
    <r>
      <t>Category B</t>
    </r>
    <r>
      <rPr>
        <sz val="10"/>
        <rFont val="Times New Roman"/>
        <family val="1"/>
      </rPr>
      <t xml:space="preserve">  - Subcontracts (F&amp;A calculated on first $25,000 of each subcontract)</t>
    </r>
  </si>
  <si>
    <t>List each subcontract by name of subcontractor and the total amount (direct and F&amp;A) to be awarded to that subcontract.</t>
  </si>
  <si>
    <t>[Sub 1] Direct Costs</t>
  </si>
  <si>
    <t>[Sub 1] Indirect Costs</t>
  </si>
  <si>
    <t>[Sub 2] Direct Costs</t>
  </si>
  <si>
    <t>[Sub 2] Indirect Costs</t>
  </si>
  <si>
    <t>[Sub 3] Direct Costs</t>
  </si>
  <si>
    <t>[Sub 3] Indirect Costs</t>
  </si>
  <si>
    <r>
      <t>Category C</t>
    </r>
    <r>
      <rPr>
        <sz val="10"/>
        <rFont val="Times New Roman"/>
        <family val="1"/>
      </rPr>
      <t xml:space="preserve"> (Subject to F&amp;A)</t>
    </r>
  </si>
  <si>
    <t xml:space="preserve">Total of ALL other costs (salaries, fringe benefits, supplies and expense, consultant costs, travel, other </t>
  </si>
  <si>
    <t xml:space="preserve">direct costs).  Remember that the NIH Salary Cap still applies.  List these costs individually only if you find it useful within </t>
  </si>
  <si>
    <t xml:space="preserve">the department – OSR requires only the bottom line total.   </t>
  </si>
  <si>
    <t>Senior/Key Personnel</t>
  </si>
  <si>
    <t>Other Personnel</t>
  </si>
  <si>
    <t>Travel</t>
  </si>
  <si>
    <t>Other Costs</t>
  </si>
  <si>
    <t>SUBTOTAL DIRECT COSTS (A + B + C)</t>
  </si>
  <si>
    <t>STOP:  DO MODULAR CALCULATION NOW</t>
  </si>
  <si>
    <t>Total Costs (All Years)</t>
  </si>
  <si>
    <t xml:space="preserve">Div. by # of Yrs </t>
  </si>
  <si>
    <t>Round to nearest $25K</t>
  </si>
  <si>
    <t xml:space="preserve">Insert the rounded number for each year of the budget in the line below. </t>
  </si>
  <si>
    <t>DC LESS CONSORTIUM</t>
  </si>
  <si>
    <t>Totals (including     additional modules)</t>
  </si>
  <si>
    <t>F&amp;A</t>
  </si>
  <si>
    <t>CONSORTIUM F&amp;A</t>
  </si>
  <si>
    <t>TOTAL DIRECT COSTS</t>
  </si>
  <si>
    <t>F&amp;A BASE</t>
  </si>
  <si>
    <t>F&amp;A COSTS</t>
  </si>
  <si>
    <t>TOTAL COST</t>
  </si>
  <si>
    <t>monthly direct costs</t>
  </si>
  <si>
    <t>F&amp;A first half if %49.5</t>
  </si>
  <si>
    <t>F&amp;A first half if %51</t>
  </si>
  <si>
    <t>F&amp;A first half if 51%</t>
  </si>
  <si>
    <t>F&amp;A 2nd half if %49.5</t>
  </si>
  <si>
    <t>F&amp;A 2nd half if %51</t>
  </si>
  <si>
    <t>F&amp;A 2nd half if 51%</t>
  </si>
  <si>
    <t>months in FY A</t>
  </si>
  <si>
    <t>months in FY B</t>
  </si>
  <si>
    <t>rates and dates</t>
  </si>
  <si>
    <t>9/1/05-8/31/06</t>
  </si>
  <si>
    <t>9/1/06-8/31/07</t>
  </si>
  <si>
    <t>9/1/07-8/31/08</t>
  </si>
  <si>
    <t>1st Yr Salary Escalation                  (assumes start date is in the next calendar year)</t>
  </si>
  <si>
    <t>Add Budget Period</t>
  </si>
  <si>
    <t>Other Additional Funds</t>
  </si>
  <si>
    <t>Correction</t>
  </si>
  <si>
    <t>CHANGE 1</t>
  </si>
  <si>
    <t>CHANGE 2</t>
  </si>
  <si>
    <t>CHANGE 3</t>
  </si>
  <si>
    <t>CHANGE 4</t>
  </si>
  <si>
    <t>CHANGE 5</t>
  </si>
  <si>
    <t>CHANGE 6</t>
  </si>
  <si>
    <t>CHANGE 7</t>
  </si>
  <si>
    <t>CHANGE 8</t>
  </si>
  <si>
    <t>CHANGE 9</t>
  </si>
  <si>
    <t>CHANGE 10</t>
  </si>
  <si>
    <t>CHANGE 11</t>
  </si>
  <si>
    <t>Any notes regarding budget changes are included in bottom section.</t>
  </si>
  <si>
    <t>NOTES (if applicable):</t>
  </si>
  <si>
    <t xml:space="preserve">Institutional Base Salary </t>
  </si>
  <si>
    <t>Institutional Base Salary</t>
  </si>
  <si>
    <t>AVERAGE annual salary for NIH only</t>
  </si>
  <si>
    <t>NIH detail budget?</t>
  </si>
  <si>
    <t>Yes</t>
  </si>
  <si>
    <t>No</t>
  </si>
  <si>
    <t>Average annual fringe</t>
  </si>
  <si>
    <t>sum Salary + Fringe</t>
  </si>
  <si>
    <t>Subaward 3 Directs</t>
  </si>
  <si>
    <t>Subaward 4 Directs</t>
  </si>
  <si>
    <t>Enter Subaward 1 Directs</t>
  </si>
  <si>
    <t>Enter Subaward 2 Directs</t>
  </si>
  <si>
    <t>Total Subaward Directs</t>
  </si>
  <si>
    <t>Directs (excludes Sub F&amp;A)</t>
  </si>
  <si>
    <t>NIH ONLY (UNHIDE rows to compute direct cost limitation) :</t>
  </si>
  <si>
    <t>For NIH Non-Modular Budgets ONLY (computes average)</t>
  </si>
  <si>
    <r>
      <t xml:space="preserve">Total F&amp;A/Indirect Costs (Rate: </t>
    </r>
    <r>
      <rPr>
        <b/>
        <sz val="10"/>
        <color rgb="FFFF0000"/>
        <rFont val="Arial"/>
        <family val="2"/>
      </rPr>
      <t>XX</t>
    </r>
    <r>
      <rPr>
        <b/>
        <sz val="10"/>
        <rFont val="Arial"/>
        <family val="2"/>
      </rPr>
      <t xml:space="preserve">% </t>
    </r>
    <r>
      <rPr>
        <b/>
        <sz val="10"/>
        <color rgb="FFFF0000"/>
        <rFont val="Arial"/>
        <family val="2"/>
      </rPr>
      <t>MTDC</t>
    </r>
    <r>
      <rPr>
        <b/>
        <sz val="10"/>
        <rFont val="Arial"/>
        <family val="2"/>
      </rPr>
      <t xml:space="preserve">)                                             </t>
    </r>
    <r>
      <rPr>
        <i/>
        <sz val="10"/>
        <color rgb="FFFF0000"/>
        <rFont val="Arial"/>
        <family val="2"/>
      </rPr>
      <t xml:space="preserve">IDC is not charged to cost share indexes per CGA; only calculated so it can be manually tracked by CGA on the BAR.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</si>
</sst>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 numFmtId="167" formatCode="0.0%"/>
    <numFmt numFmtId="168" formatCode="&quot;$&quot;#,##0"/>
    <numFmt numFmtId="169" formatCode="#,##0.000"/>
    <numFmt numFmtId="170" formatCode="m/d/yy"/>
  </numFmts>
  <fonts count="37" x14ac:knownFonts="1">
    <font>
      <sz val="10"/>
      <name val="Arial"/>
    </font>
    <font>
      <sz val="10"/>
      <name val="Arial"/>
      <family val="2"/>
    </font>
    <font>
      <b/>
      <sz val="8"/>
      <color indexed="81"/>
      <name val="Tahoma"/>
      <family val="2"/>
    </font>
    <font>
      <u/>
      <sz val="10"/>
      <color indexed="12"/>
      <name val="Arial"/>
      <family val="2"/>
    </font>
    <font>
      <b/>
      <sz val="10"/>
      <color indexed="10"/>
      <name val="Arial"/>
      <family val="2"/>
    </font>
    <font>
      <sz val="10"/>
      <name val="Times New Roman"/>
      <family val="1"/>
    </font>
    <font>
      <sz val="8"/>
      <name val="Times New Roman"/>
      <family val="1"/>
    </font>
    <font>
      <b/>
      <sz val="12"/>
      <name val="Times New Roman"/>
      <family val="1"/>
    </font>
    <font>
      <i/>
      <sz val="10"/>
      <name val="Times New Roman"/>
      <family val="1"/>
    </font>
    <font>
      <sz val="8"/>
      <color indexed="10"/>
      <name val="Times New Roman"/>
      <family val="1"/>
    </font>
    <font>
      <sz val="8"/>
      <color indexed="10"/>
      <name val="Arial"/>
      <family val="2"/>
    </font>
    <font>
      <b/>
      <sz val="10"/>
      <name val="Times New Roman"/>
      <family val="1"/>
    </font>
    <font>
      <sz val="9"/>
      <name val="Times New Roman"/>
      <family val="1"/>
    </font>
    <font>
      <sz val="10"/>
      <name val="Arial Narrow"/>
      <family val="2"/>
    </font>
    <font>
      <b/>
      <sz val="10"/>
      <name val="Arial Narrow"/>
      <family val="2"/>
    </font>
    <font>
      <b/>
      <sz val="11"/>
      <name val="Arial Narrow"/>
      <family val="2"/>
    </font>
    <font>
      <i/>
      <sz val="10"/>
      <name val="Arial Narrow"/>
      <family val="2"/>
    </font>
    <font>
      <b/>
      <i/>
      <sz val="10"/>
      <name val="Arial Narrow"/>
      <family val="2"/>
    </font>
    <font>
      <b/>
      <sz val="8"/>
      <name val="Arial Narrow"/>
      <family val="2"/>
    </font>
    <font>
      <sz val="9"/>
      <color indexed="81"/>
      <name val="Tahoma"/>
      <family val="2"/>
    </font>
    <font>
      <sz val="8"/>
      <color indexed="81"/>
      <name val="Tahoma"/>
      <family val="2"/>
    </font>
    <font>
      <b/>
      <sz val="9"/>
      <name val="Arial Narrow"/>
      <family val="2"/>
    </font>
    <font>
      <sz val="10"/>
      <color rgb="FF000000"/>
      <name val="Arial Narrow"/>
      <family val="2"/>
    </font>
    <font>
      <b/>
      <sz val="7"/>
      <name val="Arial Narrow"/>
      <family val="2"/>
    </font>
    <font>
      <b/>
      <sz val="6"/>
      <name val="Arial Narrow"/>
      <family val="2"/>
    </font>
    <font>
      <i/>
      <sz val="8"/>
      <name val="Arial Black"/>
      <family val="2"/>
    </font>
    <font>
      <b/>
      <sz val="11"/>
      <color rgb="FFFF0000"/>
      <name val="Arial Narrow"/>
      <family val="2"/>
    </font>
    <font>
      <b/>
      <sz val="10"/>
      <name val="Arial"/>
      <family val="2"/>
    </font>
    <font>
      <b/>
      <sz val="10"/>
      <color rgb="FFFF0000"/>
      <name val="Arial"/>
      <family val="2"/>
    </font>
    <font>
      <b/>
      <sz val="14"/>
      <name val="Arial"/>
      <family val="2"/>
    </font>
    <font>
      <b/>
      <sz val="12"/>
      <name val="Arial"/>
      <family val="2"/>
    </font>
    <font>
      <sz val="8"/>
      <name val="Arial"/>
      <family val="2"/>
    </font>
    <font>
      <sz val="10"/>
      <color rgb="FFFF0000"/>
      <name val="Arial"/>
      <family val="2"/>
    </font>
    <font>
      <i/>
      <sz val="10"/>
      <color rgb="FFFF0000"/>
      <name val="Arial"/>
      <family val="2"/>
    </font>
    <font>
      <b/>
      <i/>
      <sz val="10"/>
      <name val="Arial"/>
      <family val="2"/>
    </font>
    <font>
      <sz val="9"/>
      <name val="Arial"/>
      <family val="2"/>
    </font>
    <font>
      <b/>
      <sz val="9"/>
      <color indexed="81"/>
      <name val="Tahoma"/>
      <family val="2"/>
    </font>
  </fonts>
  <fills count="20">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indexed="43"/>
        <bgColor indexed="64"/>
      </patternFill>
    </fill>
    <fill>
      <patternFill patternType="solid">
        <fgColor indexed="47"/>
        <bgColor indexed="64"/>
      </patternFill>
    </fill>
    <fill>
      <patternFill patternType="solid">
        <fgColor rgb="FFFFFF99"/>
        <bgColor indexed="64"/>
      </patternFill>
    </fill>
    <fill>
      <patternFill patternType="solid">
        <fgColor rgb="FFFF00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4"/>
        <bgColor indexed="64"/>
      </patternFill>
    </fill>
    <fill>
      <patternFill patternType="solid">
        <fgColor theme="2" tint="-0.49998474074526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1"/>
        <bgColor indexed="64"/>
      </patternFill>
    </fill>
    <fill>
      <patternFill patternType="solid">
        <fgColor theme="3" tint="0.39994506668294322"/>
        <bgColor indexed="64"/>
      </patternFill>
    </fill>
  </fills>
  <borders count="72">
    <border>
      <left/>
      <right/>
      <top/>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auto="1"/>
      </left>
      <right/>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auto="1"/>
      </right>
      <top style="medium">
        <color auto="1"/>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cellStyleXfs>
  <cellXfs count="487">
    <xf numFmtId="0" fontId="0" fillId="0" borderId="0" xfId="0"/>
    <xf numFmtId="0" fontId="4" fillId="0" borderId="0" xfId="0" applyFont="1"/>
    <xf numFmtId="0" fontId="5" fillId="0" borderId="0" xfId="0" applyFont="1"/>
    <xf numFmtId="0" fontId="6" fillId="0" borderId="0" xfId="0" applyFont="1"/>
    <xf numFmtId="0" fontId="3" fillId="0" borderId="0" xfId="3" applyAlignment="1" applyProtection="1"/>
    <xf numFmtId="0" fontId="5" fillId="0" borderId="0" xfId="0" applyFont="1" applyAlignment="1">
      <alignment horizontal="right"/>
    </xf>
    <xf numFmtId="0" fontId="5" fillId="0" borderId="1" xfId="0" applyFont="1" applyBorder="1"/>
    <xf numFmtId="0" fontId="7" fillId="0" borderId="0" xfId="0" applyFont="1" applyAlignment="1">
      <alignment horizontal="centerContinuous"/>
    </xf>
    <xf numFmtId="0" fontId="5" fillId="0" borderId="0" xfId="0" applyFont="1" applyAlignment="1">
      <alignment horizontal="centerContinuous"/>
    </xf>
    <xf numFmtId="0" fontId="7" fillId="0" borderId="0" xfId="0" applyFont="1" applyAlignment="1">
      <alignment horizontal="centerContinuous" vertical="top"/>
    </xf>
    <xf numFmtId="0" fontId="8" fillId="0" borderId="0" xfId="0" applyFont="1"/>
    <xf numFmtId="0" fontId="8" fillId="0" borderId="0" xfId="0" applyFont="1" applyAlignment="1">
      <alignment vertical="top"/>
    </xf>
    <xf numFmtId="0" fontId="9" fillId="0" borderId="0" xfId="0" applyFont="1" applyAlignment="1">
      <alignment horizontal="center"/>
    </xf>
    <xf numFmtId="0" fontId="5" fillId="0" borderId="2" xfId="0" applyFont="1" applyBorder="1"/>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8" fillId="0" borderId="7" xfId="0" applyFont="1" applyBorder="1" applyAlignment="1">
      <alignment horizontal="right"/>
    </xf>
    <xf numFmtId="170" fontId="5" fillId="0" borderId="8" xfId="0" applyNumberFormat="1" applyFont="1" applyBorder="1" applyAlignment="1">
      <alignment horizontal="center"/>
    </xf>
    <xf numFmtId="170" fontId="5" fillId="0" borderId="4" xfId="0" applyNumberFormat="1" applyFont="1" applyBorder="1" applyAlignment="1">
      <alignment horizontal="center"/>
    </xf>
    <xf numFmtId="170" fontId="5" fillId="0" borderId="5" xfId="0" applyNumberFormat="1"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1" fontId="0" fillId="0" borderId="0" xfId="0" applyNumberFormat="1"/>
    <xf numFmtId="0" fontId="8" fillId="0" borderId="11" xfId="0" applyFont="1" applyBorder="1" applyAlignment="1">
      <alignment horizontal="right"/>
    </xf>
    <xf numFmtId="170" fontId="5" fillId="0" borderId="12" xfId="0" applyNumberFormat="1" applyFont="1" applyBorder="1" applyAlignment="1">
      <alignment horizontal="center"/>
    </xf>
    <xf numFmtId="170" fontId="5" fillId="0" borderId="13" xfId="0" applyNumberFormat="1" applyFont="1" applyBorder="1" applyAlignment="1">
      <alignment horizontal="center" wrapText="1"/>
    </xf>
    <xf numFmtId="170" fontId="5" fillId="0" borderId="14" xfId="0" applyNumberFormat="1" applyFont="1" applyBorder="1" applyAlignment="1">
      <alignment horizontal="center" wrapText="1"/>
    </xf>
    <xf numFmtId="0" fontId="5" fillId="0" borderId="15" xfId="0" applyFont="1" applyBorder="1" applyAlignment="1">
      <alignment horizontal="center" vertical="top" wrapText="1"/>
    </xf>
    <xf numFmtId="0" fontId="5" fillId="0" borderId="13" xfId="0" applyFont="1" applyBorder="1" applyAlignment="1">
      <alignment horizontal="center" wrapText="1"/>
    </xf>
    <xf numFmtId="0" fontId="10" fillId="0" borderId="0" xfId="0" applyFont="1" applyAlignment="1">
      <alignment vertical="top"/>
    </xf>
    <xf numFmtId="0" fontId="11" fillId="2" borderId="16" xfId="0" applyFont="1" applyFill="1" applyBorder="1"/>
    <xf numFmtId="0" fontId="5" fillId="2" borderId="17" xfId="0" applyFont="1" applyFill="1" applyBorder="1"/>
    <xf numFmtId="0" fontId="5" fillId="2" borderId="18" xfId="0" applyFont="1" applyFill="1" applyBorder="1"/>
    <xf numFmtId="0" fontId="5" fillId="0" borderId="16" xfId="0" applyFont="1" applyBorder="1" applyAlignment="1">
      <alignment vertical="top" wrapText="1"/>
    </xf>
    <xf numFmtId="168" fontId="5" fillId="0" borderId="3" xfId="0" applyNumberFormat="1" applyFont="1" applyBorder="1" applyAlignment="1">
      <alignment horizontal="center" vertical="center"/>
    </xf>
    <xf numFmtId="168" fontId="5" fillId="0" borderId="19" xfId="0" applyNumberFormat="1" applyFont="1" applyBorder="1" applyAlignment="1">
      <alignment horizontal="center" vertical="center"/>
    </xf>
    <xf numFmtId="168" fontId="5" fillId="0" borderId="20" xfId="0" applyNumberFormat="1" applyFont="1" applyBorder="1" applyAlignment="1">
      <alignment horizontal="center" vertical="center"/>
    </xf>
    <xf numFmtId="168" fontId="5" fillId="0" borderId="18" xfId="0" applyNumberFormat="1" applyFont="1" applyBorder="1" applyAlignment="1">
      <alignment horizontal="center" vertical="center"/>
    </xf>
    <xf numFmtId="0" fontId="4" fillId="0" borderId="0" xfId="0" applyFont="1" applyAlignment="1">
      <alignment vertical="top" wrapText="1"/>
    </xf>
    <xf numFmtId="0" fontId="5" fillId="0" borderId="2" xfId="0" applyFont="1" applyBorder="1" applyAlignment="1">
      <alignment vertical="top" wrapText="1"/>
    </xf>
    <xf numFmtId="168" fontId="5" fillId="0" borderId="8" xfId="0" applyNumberFormat="1" applyFont="1" applyBorder="1" applyAlignment="1">
      <alignment horizontal="center" vertical="center"/>
    </xf>
    <xf numFmtId="168" fontId="5" fillId="0" borderId="4" xfId="0" applyNumberFormat="1" applyFont="1" applyBorder="1" applyAlignment="1">
      <alignment horizontal="center" vertical="center"/>
    </xf>
    <xf numFmtId="168" fontId="5" fillId="0" borderId="5" xfId="0" applyNumberFormat="1" applyFont="1" applyBorder="1" applyAlignment="1">
      <alignment horizontal="center" vertical="center"/>
    </xf>
    <xf numFmtId="0" fontId="11" fillId="2" borderId="2" xfId="0" applyFont="1" applyFill="1" applyBorder="1"/>
    <xf numFmtId="0" fontId="5" fillId="2" borderId="21" xfId="0" applyFont="1" applyFill="1" applyBorder="1"/>
    <xf numFmtId="0" fontId="5" fillId="2" borderId="6" xfId="0" applyFont="1" applyFill="1" applyBorder="1"/>
    <xf numFmtId="0" fontId="8" fillId="2" borderId="7" xfId="0" applyFont="1" applyFill="1" applyBorder="1"/>
    <xf numFmtId="0" fontId="5" fillId="2" borderId="0" xfId="0" applyFont="1" applyFill="1"/>
    <xf numFmtId="0" fontId="5" fillId="2" borderId="9" xfId="0" applyFont="1" applyFill="1" applyBorder="1"/>
    <xf numFmtId="0" fontId="8" fillId="2" borderId="11" xfId="0" applyFont="1" applyFill="1" applyBorder="1"/>
    <xf numFmtId="0" fontId="5" fillId="2" borderId="1" xfId="0" applyFont="1" applyFill="1" applyBorder="1"/>
    <xf numFmtId="0" fontId="5" fillId="2" borderId="15" xfId="0" applyFont="1" applyFill="1" applyBorder="1"/>
    <xf numFmtId="0" fontId="5" fillId="0" borderId="7" xfId="0" applyFont="1" applyBorder="1"/>
    <xf numFmtId="168" fontId="5" fillId="0" borderId="8" xfId="0" applyNumberFormat="1" applyFont="1" applyBorder="1" applyAlignment="1">
      <alignment horizontal="center"/>
    </xf>
    <xf numFmtId="168" fontId="5" fillId="0" borderId="9" xfId="0" applyNumberFormat="1" applyFont="1" applyBorder="1" applyAlignment="1">
      <alignment horizontal="center"/>
    </xf>
    <xf numFmtId="168" fontId="5" fillId="0" borderId="5" xfId="0" applyNumberFormat="1" applyFont="1" applyBorder="1" applyAlignment="1">
      <alignment horizontal="center"/>
    </xf>
    <xf numFmtId="168" fontId="5" fillId="0" borderId="10" xfId="0" applyNumberFormat="1" applyFont="1" applyBorder="1" applyAlignment="1">
      <alignment horizontal="center"/>
    </xf>
    <xf numFmtId="168" fontId="5" fillId="0" borderId="6" xfId="0" applyNumberFormat="1" applyFont="1" applyBorder="1" applyAlignment="1">
      <alignment horizontal="center"/>
    </xf>
    <xf numFmtId="168" fontId="5" fillId="0" borderId="22" xfId="0" applyNumberFormat="1" applyFont="1" applyBorder="1" applyAlignment="1">
      <alignment horizontal="center"/>
    </xf>
    <xf numFmtId="168" fontId="5" fillId="0" borderId="23" xfId="0" applyNumberFormat="1" applyFont="1" applyBorder="1" applyAlignment="1">
      <alignment horizontal="center"/>
    </xf>
    <xf numFmtId="0" fontId="5" fillId="0" borderId="14" xfId="0" applyFont="1" applyBorder="1"/>
    <xf numFmtId="168" fontId="5" fillId="0" borderId="12" xfId="0" applyNumberFormat="1" applyFont="1" applyBorder="1" applyAlignment="1">
      <alignment horizontal="center"/>
    </xf>
    <xf numFmtId="168" fontId="5" fillId="0" borderId="13" xfId="0" applyNumberFormat="1" applyFont="1" applyBorder="1" applyAlignment="1">
      <alignment horizontal="center"/>
    </xf>
    <xf numFmtId="168" fontId="5" fillId="0" borderId="14" xfId="0" applyNumberFormat="1" applyFont="1" applyBorder="1" applyAlignment="1">
      <alignment horizontal="center"/>
    </xf>
    <xf numFmtId="168" fontId="5" fillId="0" borderId="0" xfId="0" applyNumberFormat="1" applyFont="1" applyAlignment="1">
      <alignment horizontal="center"/>
    </xf>
    <xf numFmtId="168" fontId="0" fillId="0" borderId="0" xfId="0" applyNumberFormat="1"/>
    <xf numFmtId="0" fontId="5" fillId="2" borderId="7" xfId="0" applyFont="1" applyFill="1" applyBorder="1"/>
    <xf numFmtId="0" fontId="5" fillId="2" borderId="11" xfId="0" applyFont="1" applyFill="1" applyBorder="1"/>
    <xf numFmtId="168" fontId="5" fillId="0" borderId="4" xfId="0" applyNumberFormat="1" applyFont="1" applyBorder="1" applyAlignment="1">
      <alignment horizontal="center"/>
    </xf>
    <xf numFmtId="0" fontId="5" fillId="0" borderId="11" xfId="0" applyFont="1" applyBorder="1"/>
    <xf numFmtId="168" fontId="5" fillId="0" borderId="15" xfId="0" applyNumberFormat="1" applyFont="1" applyBorder="1" applyAlignment="1">
      <alignment horizontal="center"/>
    </xf>
    <xf numFmtId="0" fontId="5" fillId="3" borderId="7" xfId="0" applyFont="1" applyFill="1" applyBorder="1"/>
    <xf numFmtId="0" fontId="5" fillId="3" borderId="0" xfId="0" applyFont="1" applyFill="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xf>
    <xf numFmtId="0" fontId="12" fillId="0" borderId="16" xfId="0" applyFont="1" applyBorder="1" applyAlignment="1">
      <alignment wrapText="1"/>
    </xf>
    <xf numFmtId="168" fontId="5" fillId="0" borderId="3" xfId="0" applyNumberFormat="1" applyFont="1" applyBorder="1" applyAlignment="1">
      <alignment horizontal="center"/>
    </xf>
    <xf numFmtId="168" fontId="5" fillId="0" borderId="19" xfId="0" applyNumberFormat="1" applyFont="1" applyBorder="1" applyAlignment="1">
      <alignment horizontal="center"/>
    </xf>
    <xf numFmtId="168" fontId="5" fillId="0" borderId="16" xfId="0" applyNumberFormat="1" applyFont="1" applyBorder="1" applyAlignment="1">
      <alignment horizontal="center"/>
    </xf>
    <xf numFmtId="0" fontId="5" fillId="0" borderId="2" xfId="0" applyFont="1" applyBorder="1" applyAlignment="1">
      <alignment vertical="center"/>
    </xf>
    <xf numFmtId="0" fontId="5" fillId="0" borderId="21" xfId="0" applyFont="1" applyBorder="1"/>
    <xf numFmtId="0" fontId="5" fillId="0" borderId="9" xfId="0" applyFont="1" applyBorder="1"/>
    <xf numFmtId="0" fontId="5" fillId="0" borderId="7" xfId="0" applyFont="1" applyBorder="1" applyAlignment="1">
      <alignment vertical="center"/>
    </xf>
    <xf numFmtId="0" fontId="12" fillId="0" borderId="7" xfId="0" applyFont="1" applyBorder="1"/>
    <xf numFmtId="6" fontId="5" fillId="0" borderId="1" xfId="0" applyNumberFormat="1" applyFont="1" applyBorder="1" applyAlignment="1">
      <alignment horizontal="center"/>
    </xf>
    <xf numFmtId="0" fontId="12" fillId="0" borderId="0" xfId="0" applyFont="1" applyAlignment="1">
      <alignment horizontal="center"/>
    </xf>
    <xf numFmtId="0" fontId="5" fillId="0" borderId="1" xfId="0" applyFont="1" applyBorder="1" applyAlignment="1">
      <alignment horizontal="center"/>
    </xf>
    <xf numFmtId="0" fontId="12" fillId="0" borderId="0" xfId="0" applyFont="1" applyAlignment="1">
      <alignment horizontal="centerContinuous"/>
    </xf>
    <xf numFmtId="169" fontId="0" fillId="0" borderId="0" xfId="0" applyNumberFormat="1"/>
    <xf numFmtId="0" fontId="5" fillId="0" borderId="11" xfId="0" applyFont="1" applyBorder="1" applyAlignment="1">
      <alignment vertical="center"/>
    </xf>
    <xf numFmtId="0" fontId="5" fillId="0" borderId="8" xfId="0" applyFont="1" applyBorder="1"/>
    <xf numFmtId="0" fontId="5" fillId="0" borderId="4" xfId="0" applyFont="1" applyBorder="1"/>
    <xf numFmtId="0" fontId="5" fillId="0" borderId="5" xfId="0" applyFont="1" applyBorder="1"/>
    <xf numFmtId="0" fontId="5" fillId="0" borderId="24" xfId="0" applyFont="1" applyBorder="1" applyAlignment="1">
      <alignment horizontal="centerContinuous" vertical="top" wrapText="1"/>
    </xf>
    <xf numFmtId="168" fontId="5" fillId="0" borderId="18" xfId="0" applyNumberFormat="1" applyFont="1" applyBorder="1" applyAlignment="1">
      <alignment horizontal="centerContinuous"/>
    </xf>
    <xf numFmtId="0" fontId="5" fillId="0" borderId="11" xfId="0" applyFont="1" applyBorder="1" applyAlignment="1">
      <alignment wrapText="1"/>
    </xf>
    <xf numFmtId="168" fontId="11" fillId="0" borderId="12" xfId="0" applyNumberFormat="1" applyFont="1" applyBorder="1" applyAlignment="1">
      <alignment horizontal="center"/>
    </xf>
    <xf numFmtId="168" fontId="11" fillId="0" borderId="1" xfId="0" applyNumberFormat="1" applyFont="1" applyBorder="1" applyAlignment="1">
      <alignment horizontal="centerContinuous"/>
    </xf>
    <xf numFmtId="168" fontId="5" fillId="0" borderId="15" xfId="0" applyNumberFormat="1" applyFont="1" applyBorder="1" applyAlignment="1">
      <alignment horizontal="centerContinuous"/>
    </xf>
    <xf numFmtId="168" fontId="5" fillId="0" borderId="17" xfId="0" applyNumberFormat="1" applyFont="1" applyBorder="1" applyAlignment="1">
      <alignment horizontal="centerContinuous" vertical="center"/>
    </xf>
    <xf numFmtId="168" fontId="5" fillId="0" borderId="15" xfId="0" applyNumberFormat="1" applyFont="1" applyBorder="1" applyAlignment="1">
      <alignment horizontal="centerContinuous" vertical="center"/>
    </xf>
    <xf numFmtId="0" fontId="5" fillId="0" borderId="7" xfId="0" applyFont="1" applyBorder="1" applyAlignment="1">
      <alignment wrapText="1"/>
    </xf>
    <xf numFmtId="168" fontId="5" fillId="0" borderId="20" xfId="0" applyNumberFormat="1" applyFont="1" applyBorder="1" applyAlignment="1">
      <alignment horizontal="center"/>
    </xf>
    <xf numFmtId="168" fontId="5" fillId="0" borderId="17" xfId="0" applyNumberFormat="1" applyFont="1" applyBorder="1" applyAlignment="1">
      <alignment horizontal="centerContinuous"/>
    </xf>
    <xf numFmtId="0" fontId="5" fillId="0" borderId="16" xfId="0" applyFont="1" applyBorder="1" applyAlignment="1">
      <alignment wrapText="1"/>
    </xf>
    <xf numFmtId="168" fontId="5" fillId="0" borderId="1" xfId="0" applyNumberFormat="1" applyFont="1" applyBorder="1" applyAlignment="1">
      <alignment horizontal="centerContinuous" vertical="center"/>
    </xf>
    <xf numFmtId="0" fontId="5" fillId="0" borderId="18" xfId="0" applyFont="1" applyBorder="1" applyAlignment="1">
      <alignment horizontal="centerContinuous"/>
    </xf>
    <xf numFmtId="0" fontId="6" fillId="0" borderId="11" xfId="0" applyFont="1" applyBorder="1" applyAlignment="1">
      <alignment wrapText="1"/>
    </xf>
    <xf numFmtId="168" fontId="5" fillId="0" borderId="13" xfId="0" applyNumberFormat="1" applyFont="1" applyBorder="1" applyAlignment="1">
      <alignment horizontal="center" vertical="center"/>
    </xf>
    <xf numFmtId="168" fontId="11" fillId="0" borderId="3" xfId="0" applyNumberFormat="1" applyFont="1" applyBorder="1" applyAlignment="1">
      <alignment horizontal="center"/>
    </xf>
    <xf numFmtId="168" fontId="11" fillId="0" borderId="17" xfId="0" applyNumberFormat="1" applyFont="1" applyBorder="1" applyAlignment="1">
      <alignment horizontal="centerContinuous" vertical="center"/>
    </xf>
    <xf numFmtId="0" fontId="5" fillId="0" borderId="0" xfId="0" applyFont="1" applyAlignment="1">
      <alignment wrapText="1"/>
    </xf>
    <xf numFmtId="168" fontId="11" fillId="0" borderId="0" xfId="0" applyNumberFormat="1" applyFont="1" applyAlignment="1">
      <alignment horizontal="center"/>
    </xf>
    <xf numFmtId="168" fontId="11" fillId="0" borderId="0" xfId="0" applyNumberFormat="1" applyFont="1" applyAlignment="1">
      <alignment horizontal="centerContinuous" vertical="center"/>
    </xf>
    <xf numFmtId="168" fontId="5" fillId="0" borderId="0" xfId="0" applyNumberFormat="1" applyFont="1" applyAlignment="1">
      <alignment horizontal="centerContinuous"/>
    </xf>
    <xf numFmtId="2" fontId="5" fillId="0" borderId="0" xfId="0" applyNumberFormat="1" applyFont="1"/>
    <xf numFmtId="170" fontId="5" fillId="0" borderId="0" xfId="0" applyNumberFormat="1" applyFont="1"/>
    <xf numFmtId="0" fontId="11" fillId="0" borderId="0" xfId="0" applyFont="1"/>
    <xf numFmtId="1" fontId="5" fillId="0" borderId="0" xfId="0" applyNumberFormat="1" applyFont="1"/>
    <xf numFmtId="14" fontId="5" fillId="0" borderId="0" xfId="0" applyNumberFormat="1" applyFont="1"/>
    <xf numFmtId="0" fontId="13" fillId="0" borderId="0" xfId="0" applyFont="1"/>
    <xf numFmtId="0" fontId="13" fillId="0" borderId="0" xfId="0" applyFont="1" applyAlignment="1">
      <alignment horizontal="right"/>
    </xf>
    <xf numFmtId="164" fontId="13" fillId="4" borderId="19" xfId="0" applyNumberFormat="1" applyFont="1" applyFill="1" applyBorder="1" applyAlignment="1" applyProtection="1">
      <alignment horizontal="center"/>
      <protection locked="0"/>
    </xf>
    <xf numFmtId="166" fontId="13" fillId="0" borderId="0" xfId="2" quotePrefix="1" applyNumberFormat="1" applyFont="1" applyFill="1" applyBorder="1" applyAlignment="1" applyProtection="1">
      <alignment horizontal="left"/>
      <protection locked="0"/>
    </xf>
    <xf numFmtId="0" fontId="14" fillId="0" borderId="0" xfId="0" applyFont="1" applyAlignment="1">
      <alignment horizontal="left"/>
    </xf>
    <xf numFmtId="166" fontId="14" fillId="0" borderId="0" xfId="2" quotePrefix="1" applyNumberFormat="1" applyFont="1" applyFill="1" applyBorder="1" applyAlignment="1" applyProtection="1">
      <alignment horizontal="left"/>
      <protection locked="0"/>
    </xf>
    <xf numFmtId="166" fontId="14" fillId="0" borderId="0" xfId="2" quotePrefix="1" applyNumberFormat="1" applyFont="1" applyFill="1" applyBorder="1" applyAlignment="1" applyProtection="1">
      <alignment horizontal="center"/>
      <protection locked="0"/>
    </xf>
    <xf numFmtId="0" fontId="16" fillId="0" borderId="0" xfId="0" applyFont="1" applyAlignment="1">
      <alignment horizontal="center"/>
    </xf>
    <xf numFmtId="0" fontId="17" fillId="0" borderId="0" xfId="0" applyFont="1" applyAlignment="1">
      <alignment horizontal="center"/>
    </xf>
    <xf numFmtId="0" fontId="14" fillId="0" borderId="0" xfId="0" applyFont="1" applyAlignment="1">
      <alignment horizontal="right"/>
    </xf>
    <xf numFmtId="0" fontId="13" fillId="4" borderId="19" xfId="0" applyFont="1" applyFill="1" applyBorder="1" applyProtection="1">
      <protection locked="0"/>
    </xf>
    <xf numFmtId="2" fontId="13" fillId="0" borderId="19" xfId="5" applyNumberFormat="1" applyFont="1" applyFill="1" applyBorder="1" applyProtection="1">
      <protection locked="0"/>
    </xf>
    <xf numFmtId="167" fontId="13" fillId="4" borderId="19" xfId="5" applyNumberFormat="1" applyFont="1" applyFill="1" applyBorder="1" applyProtection="1">
      <protection locked="0"/>
    </xf>
    <xf numFmtId="165" fontId="13" fillId="0" borderId="19" xfId="1" applyNumberFormat="1" applyFont="1" applyFill="1" applyBorder="1" applyAlignment="1">
      <alignment horizontal="center"/>
    </xf>
    <xf numFmtId="165" fontId="13" fillId="5" borderId="20" xfId="1" applyNumberFormat="1" applyFont="1" applyFill="1" applyBorder="1" applyAlignment="1">
      <alignment horizontal="center"/>
    </xf>
    <xf numFmtId="167" fontId="13" fillId="6" borderId="19" xfId="5" applyNumberFormat="1" applyFont="1" applyFill="1" applyBorder="1" applyProtection="1">
      <protection locked="0"/>
    </xf>
    <xf numFmtId="165" fontId="14" fillId="0" borderId="29" xfId="1" applyNumberFormat="1" applyFont="1" applyFill="1" applyBorder="1" applyAlignment="1">
      <alignment horizontal="center"/>
    </xf>
    <xf numFmtId="43" fontId="13" fillId="0" borderId="0" xfId="0" applyNumberFormat="1" applyFont="1"/>
    <xf numFmtId="0" fontId="14" fillId="5" borderId="25" xfId="0" applyFont="1" applyFill="1" applyBorder="1" applyAlignment="1">
      <alignment horizontal="left"/>
    </xf>
    <xf numFmtId="0" fontId="14" fillId="5" borderId="26" xfId="0" applyFont="1" applyFill="1" applyBorder="1" applyAlignment="1">
      <alignment horizontal="left"/>
    </xf>
    <xf numFmtId="0" fontId="14" fillId="5" borderId="31" xfId="0" applyFont="1" applyFill="1" applyBorder="1" applyAlignment="1">
      <alignment horizontal="left"/>
    </xf>
    <xf numFmtId="165" fontId="14" fillId="5" borderId="27" xfId="1" applyNumberFormat="1" applyFont="1" applyFill="1" applyBorder="1" applyAlignment="1">
      <alignment horizontal="center"/>
    </xf>
    <xf numFmtId="165" fontId="13" fillId="4" borderId="20" xfId="1" applyNumberFormat="1" applyFont="1" applyFill="1" applyBorder="1" applyAlignment="1"/>
    <xf numFmtId="165" fontId="13" fillId="4" borderId="20" xfId="1" applyNumberFormat="1" applyFont="1" applyFill="1" applyBorder="1" applyAlignment="1" applyProtection="1">
      <alignment horizontal="center"/>
      <protection locked="0"/>
    </xf>
    <xf numFmtId="165" fontId="13" fillId="6" borderId="20" xfId="1" applyNumberFormat="1" applyFont="1" applyFill="1" applyBorder="1" applyAlignment="1" applyProtection="1">
      <alignment horizontal="center"/>
      <protection locked="0"/>
    </xf>
    <xf numFmtId="0" fontId="13" fillId="4" borderId="20" xfId="0" applyFont="1" applyFill="1" applyBorder="1"/>
    <xf numFmtId="165" fontId="13" fillId="5" borderId="33" xfId="1" applyNumberFormat="1" applyFont="1" applyFill="1" applyBorder="1" applyAlignment="1">
      <alignment horizontal="center"/>
    </xf>
    <xf numFmtId="165" fontId="14" fillId="0" borderId="34" xfId="1" applyNumberFormat="1" applyFont="1" applyFill="1" applyBorder="1" applyAlignment="1">
      <alignment horizontal="center"/>
    </xf>
    <xf numFmtId="165" fontId="13" fillId="0" borderId="0" xfId="1" applyNumberFormat="1" applyFont="1" applyFill="1" applyBorder="1" applyAlignment="1"/>
    <xf numFmtId="165" fontId="13" fillId="0" borderId="0" xfId="1" applyNumberFormat="1" applyFont="1" applyFill="1" applyBorder="1" applyAlignment="1">
      <alignment horizontal="right"/>
    </xf>
    <xf numFmtId="165" fontId="13" fillId="0" borderId="0" xfId="1" applyNumberFormat="1" applyFont="1" applyFill="1" applyBorder="1" applyAlignment="1">
      <alignment horizontal="center"/>
    </xf>
    <xf numFmtId="165" fontId="14" fillId="0" borderId="0" xfId="1" applyNumberFormat="1" applyFont="1" applyFill="1" applyBorder="1" applyAlignment="1">
      <alignment horizontal="center"/>
    </xf>
    <xf numFmtId="0" fontId="14" fillId="0" borderId="0" xfId="0" applyFont="1"/>
    <xf numFmtId="0" fontId="14" fillId="0" borderId="0" xfId="0" applyFont="1" applyAlignment="1">
      <alignment horizontal="center"/>
    </xf>
    <xf numFmtId="0" fontId="14" fillId="0" borderId="19" xfId="0" applyFont="1" applyBorder="1" applyAlignment="1">
      <alignment horizontal="right"/>
    </xf>
    <xf numFmtId="164" fontId="13" fillId="6" borderId="19" xfId="0" applyNumberFormat="1" applyFont="1" applyFill="1" applyBorder="1" applyAlignment="1" applyProtection="1">
      <alignment horizontal="center"/>
      <protection locked="0"/>
    </xf>
    <xf numFmtId="49" fontId="13" fillId="6" borderId="13" xfId="0" applyNumberFormat="1" applyFont="1" applyFill="1" applyBorder="1" applyAlignment="1">
      <alignment horizontal="left"/>
    </xf>
    <xf numFmtId="0" fontId="14" fillId="0" borderId="13" xfId="0" applyFont="1" applyBorder="1" applyAlignment="1">
      <alignment horizontal="right"/>
    </xf>
    <xf numFmtId="1" fontId="22" fillId="0" borderId="19" xfId="0" applyNumberFormat="1" applyFont="1" applyBorder="1" applyAlignment="1">
      <alignment horizontal="center"/>
    </xf>
    <xf numFmtId="165" fontId="13" fillId="6" borderId="20" xfId="1" applyNumberFormat="1" applyFont="1" applyFill="1" applyBorder="1" applyAlignment="1">
      <alignment horizontal="center"/>
    </xf>
    <xf numFmtId="165" fontId="14" fillId="7" borderId="29" xfId="1" applyNumberFormat="1" applyFont="1" applyFill="1" applyBorder="1" applyAlignment="1">
      <alignment horizontal="center"/>
    </xf>
    <xf numFmtId="0" fontId="21" fillId="0" borderId="0" xfId="0" applyFont="1" applyAlignment="1">
      <alignment horizontal="right"/>
    </xf>
    <xf numFmtId="164" fontId="13" fillId="6" borderId="19" xfId="0" applyNumberFormat="1" applyFont="1" applyFill="1" applyBorder="1" applyAlignment="1">
      <alignment horizontal="center"/>
    </xf>
    <xf numFmtId="0" fontId="14" fillId="8" borderId="26" xfId="0" applyFont="1" applyFill="1" applyBorder="1" applyAlignment="1">
      <alignment horizontal="left"/>
    </xf>
    <xf numFmtId="165" fontId="14" fillId="7" borderId="34" xfId="1" applyNumberFormat="1" applyFont="1" applyFill="1" applyBorder="1" applyAlignment="1">
      <alignment horizontal="center"/>
    </xf>
    <xf numFmtId="165" fontId="13" fillId="9" borderId="20" xfId="1" applyNumberFormat="1" applyFont="1" applyFill="1" applyBorder="1" applyAlignment="1">
      <alignment horizontal="center"/>
    </xf>
    <xf numFmtId="165" fontId="13" fillId="9" borderId="20" xfId="1" applyNumberFormat="1" applyFont="1" applyFill="1" applyBorder="1" applyAlignment="1" applyProtection="1">
      <alignment horizontal="center"/>
      <protection locked="0"/>
    </xf>
    <xf numFmtId="165" fontId="14" fillId="9" borderId="20" xfId="1" applyNumberFormat="1" applyFont="1" applyFill="1" applyBorder="1" applyAlignment="1" applyProtection="1">
      <alignment horizontal="center"/>
      <protection locked="0"/>
    </xf>
    <xf numFmtId="0" fontId="13" fillId="0" borderId="0" xfId="0" applyFont="1" applyAlignment="1">
      <alignment vertical="center"/>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1" xfId="0" applyFont="1" applyBorder="1" applyAlignment="1">
      <alignment horizontal="center" vertical="center" wrapText="1"/>
    </xf>
    <xf numFmtId="0" fontId="23" fillId="6" borderId="11" xfId="0" applyFont="1" applyFill="1" applyBorder="1" applyAlignment="1">
      <alignment horizontal="center" vertical="center" wrapText="1"/>
    </xf>
    <xf numFmtId="0" fontId="18" fillId="5" borderId="14" xfId="0" applyFont="1" applyFill="1" applyBorder="1" applyAlignment="1">
      <alignment horizontal="center" vertical="center" wrapText="1"/>
    </xf>
    <xf numFmtId="165" fontId="13" fillId="10" borderId="20" xfId="1" applyNumberFormat="1" applyFont="1" applyFill="1" applyBorder="1" applyAlignment="1" applyProtection="1">
      <alignment horizontal="center"/>
      <protection locked="0"/>
    </xf>
    <xf numFmtId="165" fontId="14" fillId="8" borderId="27" xfId="1" applyNumberFormat="1" applyFont="1" applyFill="1" applyBorder="1" applyAlignment="1">
      <alignment horizontal="center"/>
    </xf>
    <xf numFmtId="165" fontId="14" fillId="8" borderId="35" xfId="1" applyNumberFormat="1" applyFont="1" applyFill="1" applyBorder="1" applyAlignment="1"/>
    <xf numFmtId="165" fontId="14" fillId="8" borderId="33" xfId="1" applyNumberFormat="1" applyFont="1" applyFill="1" applyBorder="1" applyAlignment="1">
      <alignment horizontal="center"/>
    </xf>
    <xf numFmtId="0" fontId="18" fillId="0" borderId="15" xfId="0" applyFont="1" applyBorder="1" applyAlignment="1">
      <alignment horizontal="center" vertical="center" wrapText="1"/>
    </xf>
    <xf numFmtId="49" fontId="13" fillId="4" borderId="3" xfId="0" applyNumberFormat="1" applyFont="1" applyFill="1" applyBorder="1" applyAlignment="1" applyProtection="1">
      <alignment horizontal="left"/>
      <protection locked="0"/>
    </xf>
    <xf numFmtId="49" fontId="13" fillId="4" borderId="19" xfId="0" applyNumberFormat="1" applyFont="1" applyFill="1" applyBorder="1" applyAlignment="1" applyProtection="1">
      <alignment horizontal="left"/>
      <protection locked="0"/>
    </xf>
    <xf numFmtId="0" fontId="13" fillId="4" borderId="3" xfId="0" applyFont="1" applyFill="1" applyBorder="1" applyProtection="1">
      <protection locked="0"/>
    </xf>
    <xf numFmtId="0" fontId="14" fillId="0" borderId="4" xfId="0" applyFont="1" applyBorder="1" applyAlignment="1">
      <alignment horizontal="right"/>
    </xf>
    <xf numFmtId="167" fontId="13" fillId="4" borderId="4" xfId="5" quotePrefix="1" applyNumberFormat="1" applyFont="1" applyFill="1" applyBorder="1" applyAlignment="1" applyProtection="1">
      <alignment horizontal="center"/>
      <protection locked="0"/>
    </xf>
    <xf numFmtId="9" fontId="13" fillId="4" borderId="4" xfId="5" quotePrefix="1" applyFont="1" applyFill="1" applyBorder="1" applyAlignment="1" applyProtection="1">
      <protection locked="0"/>
    </xf>
    <xf numFmtId="10" fontId="13" fillId="9" borderId="5" xfId="5" quotePrefix="1" applyNumberFormat="1" applyFont="1" applyFill="1" applyBorder="1" applyAlignment="1" applyProtection="1">
      <protection locked="0"/>
    </xf>
    <xf numFmtId="165" fontId="14" fillId="0" borderId="55" xfId="1" applyNumberFormat="1" applyFont="1" applyFill="1" applyBorder="1" applyAlignment="1">
      <alignment horizontal="center"/>
    </xf>
    <xf numFmtId="0" fontId="14" fillId="8" borderId="31" xfId="0" applyFont="1" applyFill="1" applyBorder="1" applyAlignment="1">
      <alignment horizontal="left"/>
    </xf>
    <xf numFmtId="0" fontId="14" fillId="8" borderId="25" xfId="0" applyFont="1" applyFill="1" applyBorder="1" applyAlignment="1">
      <alignment horizontal="left"/>
    </xf>
    <xf numFmtId="0" fontId="14" fillId="8" borderId="27" xfId="0" applyFont="1" applyFill="1" applyBorder="1" applyAlignment="1">
      <alignment vertical="center"/>
    </xf>
    <xf numFmtId="0" fontId="14" fillId="8" borderId="27" xfId="0" applyFont="1" applyFill="1" applyBorder="1" applyAlignment="1">
      <alignment horizontal="center" vertical="center"/>
    </xf>
    <xf numFmtId="165" fontId="14" fillId="8" borderId="52" xfId="1" applyNumberFormat="1" applyFont="1" applyFill="1" applyBorder="1" applyAlignment="1">
      <alignment horizontal="center"/>
    </xf>
    <xf numFmtId="0" fontId="1" fillId="0" borderId="0" xfId="0" applyFont="1"/>
    <xf numFmtId="8" fontId="0" fillId="0" borderId="6" xfId="0" applyNumberFormat="1" applyBorder="1"/>
    <xf numFmtId="8" fontId="0" fillId="0" borderId="9" xfId="0" applyNumberFormat="1" applyBorder="1"/>
    <xf numFmtId="8" fontId="27" fillId="8" borderId="15" xfId="0" applyNumberFormat="1" applyFont="1" applyFill="1" applyBorder="1"/>
    <xf numFmtId="8" fontId="27" fillId="11" borderId="6" xfId="0" applyNumberFormat="1" applyFont="1" applyFill="1" applyBorder="1"/>
    <xf numFmtId="8" fontId="27" fillId="11" borderId="15" xfId="0" applyNumberFormat="1" applyFont="1" applyFill="1" applyBorder="1"/>
    <xf numFmtId="0" fontId="29" fillId="11" borderId="16" xfId="0" applyFont="1" applyFill="1" applyBorder="1" applyAlignment="1">
      <alignment horizontal="right"/>
    </xf>
    <xf numFmtId="0" fontId="29" fillId="11" borderId="18" xfId="0" applyFont="1" applyFill="1" applyBorder="1" applyAlignment="1">
      <alignment horizontal="center" wrapText="1"/>
    </xf>
    <xf numFmtId="0" fontId="29" fillId="12" borderId="18" xfId="0" applyFont="1" applyFill="1" applyBorder="1" applyAlignment="1">
      <alignment horizontal="center" vertical="center"/>
    </xf>
    <xf numFmtId="0" fontId="27" fillId="12" borderId="18" xfId="0" applyFont="1" applyFill="1" applyBorder="1" applyAlignment="1">
      <alignment horizontal="center" wrapText="1"/>
    </xf>
    <xf numFmtId="0" fontId="29" fillId="12" borderId="19" xfId="0" applyFont="1" applyFill="1" applyBorder="1" applyAlignment="1">
      <alignment horizontal="center" vertical="center"/>
    </xf>
    <xf numFmtId="8" fontId="27" fillId="13" borderId="9" xfId="0" applyNumberFormat="1" applyFont="1" applyFill="1" applyBorder="1"/>
    <xf numFmtId="8" fontId="27" fillId="13" borderId="15" xfId="0" applyNumberFormat="1" applyFont="1" applyFill="1" applyBorder="1"/>
    <xf numFmtId="0" fontId="29" fillId="14" borderId="18" xfId="0" applyFont="1" applyFill="1" applyBorder="1" applyAlignment="1">
      <alignment horizontal="center" wrapText="1"/>
    </xf>
    <xf numFmtId="14" fontId="29" fillId="12" borderId="18" xfId="0" applyNumberFormat="1" applyFont="1" applyFill="1" applyBorder="1" applyAlignment="1">
      <alignment horizontal="center"/>
    </xf>
    <xf numFmtId="0" fontId="29" fillId="12" borderId="18" xfId="0" applyFont="1" applyFill="1" applyBorder="1" applyAlignment="1">
      <alignment horizontal="center" wrapText="1"/>
    </xf>
    <xf numFmtId="0" fontId="25" fillId="8" borderId="40" xfId="0" applyFont="1" applyFill="1" applyBorder="1" applyAlignment="1">
      <alignment horizontal="center" vertical="center" wrapText="1"/>
    </xf>
    <xf numFmtId="0" fontId="29" fillId="14" borderId="19" xfId="0" applyFont="1" applyFill="1" applyBorder="1" applyAlignment="1">
      <alignment horizontal="center" wrapText="1"/>
    </xf>
    <xf numFmtId="14" fontId="29" fillId="12" borderId="19" xfId="0" applyNumberFormat="1" applyFont="1" applyFill="1" applyBorder="1" applyAlignment="1">
      <alignment horizontal="center"/>
    </xf>
    <xf numFmtId="0" fontId="29" fillId="11" borderId="19" xfId="0" applyFont="1" applyFill="1" applyBorder="1" applyAlignment="1">
      <alignment horizontal="center" wrapText="1"/>
    </xf>
    <xf numFmtId="0" fontId="1" fillId="0" borderId="4" xfId="0" applyFont="1" applyBorder="1"/>
    <xf numFmtId="0" fontId="1" fillId="0" borderId="10" xfId="0" applyFont="1" applyBorder="1"/>
    <xf numFmtId="0" fontId="1" fillId="0" borderId="13" xfId="0" applyFont="1" applyBorder="1"/>
    <xf numFmtId="0" fontId="13" fillId="0" borderId="3" xfId="0" applyFont="1" applyBorder="1"/>
    <xf numFmtId="0" fontId="14" fillId="0" borderId="56" xfId="0" applyFont="1" applyBorder="1" applyAlignment="1">
      <alignment horizontal="right"/>
    </xf>
    <xf numFmtId="0" fontId="25" fillId="8" borderId="58" xfId="0" applyFont="1" applyFill="1" applyBorder="1" applyAlignment="1">
      <alignment horizontal="center" vertical="center" wrapText="1"/>
    </xf>
    <xf numFmtId="0" fontId="13" fillId="4" borderId="16" xfId="0" applyFont="1" applyFill="1" applyBorder="1" applyProtection="1">
      <protection locked="0"/>
    </xf>
    <xf numFmtId="0" fontId="14" fillId="8" borderId="59" xfId="0" applyFont="1" applyFill="1" applyBorder="1" applyAlignment="1">
      <alignment horizontal="left"/>
    </xf>
    <xf numFmtId="0" fontId="13" fillId="4" borderId="16" xfId="0" applyFont="1" applyFill="1" applyBorder="1" applyAlignment="1" applyProtection="1">
      <alignment wrapText="1"/>
      <protection locked="0"/>
    </xf>
    <xf numFmtId="10" fontId="13" fillId="0" borderId="14" xfId="5" applyNumberFormat="1" applyFont="1" applyFill="1" applyBorder="1" applyAlignment="1"/>
    <xf numFmtId="166" fontId="13" fillId="0" borderId="20" xfId="2" quotePrefix="1" applyNumberFormat="1" applyFont="1" applyFill="1" applyBorder="1" applyAlignment="1" applyProtection="1">
      <alignment horizontal="center"/>
      <protection locked="0"/>
    </xf>
    <xf numFmtId="166" fontId="13" fillId="4" borderId="19" xfId="2" applyNumberFormat="1" applyFont="1" applyFill="1" applyBorder="1" applyProtection="1">
      <protection locked="0"/>
    </xf>
    <xf numFmtId="165" fontId="13" fillId="0" borderId="18" xfId="1" applyNumberFormat="1" applyFont="1" applyFill="1" applyBorder="1" applyAlignment="1">
      <alignment horizontal="center"/>
    </xf>
    <xf numFmtId="166" fontId="14" fillId="8" borderId="51" xfId="2" applyNumberFormat="1" applyFont="1" applyFill="1" applyBorder="1" applyAlignment="1">
      <alignment horizontal="left"/>
    </xf>
    <xf numFmtId="0" fontId="14" fillId="0" borderId="28" xfId="0" applyFont="1" applyBorder="1" applyAlignment="1">
      <alignment horizontal="center" vertical="center"/>
    </xf>
    <xf numFmtId="0" fontId="18"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36" xfId="0" applyFont="1" applyBorder="1" applyAlignment="1">
      <alignment horizontal="center" vertical="center" wrapText="1"/>
    </xf>
    <xf numFmtId="0" fontId="14" fillId="0" borderId="0" xfId="0" applyFont="1" applyAlignment="1">
      <alignment vertical="center"/>
    </xf>
    <xf numFmtId="0" fontId="13" fillId="0" borderId="12" xfId="0" applyFont="1" applyBorder="1"/>
    <xf numFmtId="0" fontId="13" fillId="0" borderId="8" xfId="0" applyFont="1" applyBorder="1"/>
    <xf numFmtId="0" fontId="13" fillId="9" borderId="8" xfId="0" applyFont="1" applyFill="1" applyBorder="1"/>
    <xf numFmtId="0" fontId="13" fillId="9" borderId="3" xfId="0" applyFont="1" applyFill="1" applyBorder="1"/>
    <xf numFmtId="8" fontId="0" fillId="9" borderId="9" xfId="0" applyNumberFormat="1" applyFill="1" applyBorder="1"/>
    <xf numFmtId="8" fontId="32" fillId="9" borderId="9" xfId="0" applyNumberFormat="1" applyFont="1" applyFill="1" applyBorder="1"/>
    <xf numFmtId="8" fontId="27" fillId="9" borderId="9" xfId="0" applyNumberFormat="1" applyFont="1" applyFill="1" applyBorder="1"/>
    <xf numFmtId="0" fontId="14" fillId="0" borderId="63" xfId="0" applyFont="1" applyBorder="1"/>
    <xf numFmtId="8" fontId="27" fillId="9" borderId="15" xfId="0" applyNumberFormat="1" applyFont="1" applyFill="1" applyBorder="1"/>
    <xf numFmtId="0" fontId="29" fillId="11" borderId="19" xfId="0" applyFont="1" applyFill="1" applyBorder="1" applyAlignment="1">
      <alignment horizontal="right"/>
    </xf>
    <xf numFmtId="0" fontId="29" fillId="14" borderId="19" xfId="0" applyFont="1" applyFill="1" applyBorder="1" applyAlignment="1">
      <alignment horizontal="center" vertical="center"/>
    </xf>
    <xf numFmtId="0" fontId="27" fillId="8" borderId="19" xfId="0" applyFont="1" applyFill="1" applyBorder="1" applyAlignment="1">
      <alignment horizontal="right"/>
    </xf>
    <xf numFmtId="8" fontId="0" fillId="8" borderId="19" xfId="0" applyNumberFormat="1" applyFill="1" applyBorder="1"/>
    <xf numFmtId="8" fontId="0" fillId="14" borderId="19" xfId="0" applyNumberFormat="1" applyFill="1" applyBorder="1"/>
    <xf numFmtId="0" fontId="27" fillId="11" borderId="19" xfId="0" applyFont="1" applyFill="1" applyBorder="1" applyAlignment="1">
      <alignment horizontal="right"/>
    </xf>
    <xf numFmtId="0" fontId="27" fillId="9" borderId="19" xfId="0" applyFont="1" applyFill="1" applyBorder="1" applyAlignment="1">
      <alignment horizontal="right"/>
    </xf>
    <xf numFmtId="8" fontId="0" fillId="9" borderId="19" xfId="0" applyNumberFormat="1" applyFill="1" applyBorder="1"/>
    <xf numFmtId="8" fontId="0" fillId="15" borderId="9" xfId="0" applyNumberFormat="1" applyFill="1" applyBorder="1"/>
    <xf numFmtId="8" fontId="0" fillId="15" borderId="6" xfId="0" applyNumberFormat="1" applyFill="1" applyBorder="1"/>
    <xf numFmtId="8" fontId="0" fillId="16" borderId="6" xfId="0" applyNumberFormat="1" applyFill="1" applyBorder="1"/>
    <xf numFmtId="8" fontId="27" fillId="15" borderId="15" xfId="0" applyNumberFormat="1" applyFont="1" applyFill="1" applyBorder="1"/>
    <xf numFmtId="8" fontId="32" fillId="15" borderId="9" xfId="0" applyNumberFormat="1" applyFont="1" applyFill="1" applyBorder="1"/>
    <xf numFmtId="0" fontId="27" fillId="9" borderId="39" xfId="0" applyFont="1" applyFill="1" applyBorder="1" applyAlignment="1">
      <alignment horizontal="right"/>
    </xf>
    <xf numFmtId="10" fontId="27" fillId="9" borderId="64" xfId="0" applyNumberFormat="1" applyFont="1" applyFill="1" applyBorder="1"/>
    <xf numFmtId="0" fontId="27" fillId="0" borderId="30" xfId="0" applyFont="1" applyBorder="1" applyAlignment="1">
      <alignment horizontal="right"/>
    </xf>
    <xf numFmtId="10" fontId="27" fillId="0" borderId="63" xfId="0" applyNumberFormat="1" applyFont="1" applyBorder="1"/>
    <xf numFmtId="0" fontId="27" fillId="0" borderId="42" xfId="0" applyFont="1" applyBorder="1" applyAlignment="1">
      <alignment horizontal="right"/>
    </xf>
    <xf numFmtId="10" fontId="27" fillId="0" borderId="56" xfId="0" applyNumberFormat="1" applyFont="1" applyBorder="1"/>
    <xf numFmtId="0" fontId="29" fillId="11" borderId="47" xfId="0" applyFont="1" applyFill="1" applyBorder="1" applyAlignment="1">
      <alignment horizontal="right"/>
    </xf>
    <xf numFmtId="0" fontId="27" fillId="12" borderId="38" xfId="0" applyFont="1" applyFill="1" applyBorder="1" applyAlignment="1">
      <alignment horizontal="center" wrapText="1"/>
    </xf>
    <xf numFmtId="0" fontId="29" fillId="11" borderId="24" xfId="0" applyFont="1" applyFill="1" applyBorder="1" applyAlignment="1">
      <alignment horizontal="right"/>
    </xf>
    <xf numFmtId="0" fontId="30" fillId="11" borderId="20" xfId="0" applyFont="1" applyFill="1" applyBorder="1" applyAlignment="1">
      <alignment horizontal="center" wrapText="1"/>
    </xf>
    <xf numFmtId="0" fontId="27" fillId="15" borderId="62" xfId="0" applyFont="1" applyFill="1" applyBorder="1"/>
    <xf numFmtId="0" fontId="0" fillId="15" borderId="23" xfId="0" applyFill="1" applyBorder="1"/>
    <xf numFmtId="0" fontId="1" fillId="0" borderId="30" xfId="0" applyFont="1" applyBorder="1" applyAlignment="1">
      <alignment horizontal="left"/>
    </xf>
    <xf numFmtId="8" fontId="0" fillId="0" borderId="23" xfId="0" applyNumberFormat="1" applyBorder="1"/>
    <xf numFmtId="0" fontId="33" fillId="0" borderId="30" xfId="0" applyFont="1" applyBorder="1" applyAlignment="1">
      <alignment horizontal="left"/>
    </xf>
    <xf numFmtId="0" fontId="27" fillId="15" borderId="30" xfId="0" applyFont="1" applyFill="1" applyBorder="1"/>
    <xf numFmtId="8" fontId="0" fillId="15" borderId="23" xfId="0" applyNumberFormat="1" applyFill="1" applyBorder="1"/>
    <xf numFmtId="0" fontId="27" fillId="8" borderId="61" xfId="0" applyFont="1" applyFill="1" applyBorder="1" applyAlignment="1">
      <alignment horizontal="right"/>
    </xf>
    <xf numFmtId="8" fontId="27" fillId="8" borderId="14" xfId="0" applyNumberFormat="1" applyFont="1" applyFill="1" applyBorder="1"/>
    <xf numFmtId="0" fontId="0" fillId="15" borderId="5" xfId="0" applyFill="1" applyBorder="1"/>
    <xf numFmtId="0" fontId="1" fillId="0" borderId="30" xfId="0" applyFont="1" applyBorder="1"/>
    <xf numFmtId="8" fontId="27" fillId="8" borderId="23" xfId="0" applyNumberFormat="1" applyFont="1" applyFill="1" applyBorder="1"/>
    <xf numFmtId="0" fontId="27" fillId="16" borderId="62" xfId="0" applyFont="1" applyFill="1" applyBorder="1"/>
    <xf numFmtId="8" fontId="0" fillId="16" borderId="5" xfId="0" applyNumberFormat="1" applyFill="1" applyBorder="1"/>
    <xf numFmtId="0" fontId="1" fillId="9" borderId="30" xfId="0" applyFont="1" applyFill="1" applyBorder="1" applyAlignment="1">
      <alignment wrapText="1"/>
    </xf>
    <xf numFmtId="8" fontId="0" fillId="9" borderId="23" xfId="0" applyNumberFormat="1" applyFill="1" applyBorder="1"/>
    <xf numFmtId="0" fontId="0" fillId="9" borderId="30" xfId="0" applyFill="1" applyBorder="1"/>
    <xf numFmtId="0" fontId="27" fillId="9" borderId="61" xfId="0" applyFont="1" applyFill="1" applyBorder="1" applyAlignment="1">
      <alignment horizontal="right"/>
    </xf>
    <xf numFmtId="8" fontId="27" fillId="9" borderId="23" xfId="0" applyNumberFormat="1" applyFont="1" applyFill="1" applyBorder="1"/>
    <xf numFmtId="8" fontId="0" fillId="15" borderId="5" xfId="0" applyNumberFormat="1" applyFill="1" applyBorder="1"/>
    <xf numFmtId="0" fontId="0" fillId="0" borderId="30" xfId="0" applyBorder="1"/>
    <xf numFmtId="8" fontId="27" fillId="9" borderId="14" xfId="0" applyNumberFormat="1" applyFont="1" applyFill="1" applyBorder="1"/>
    <xf numFmtId="0" fontId="32" fillId="9" borderId="30" xfId="0" applyFont="1" applyFill="1" applyBorder="1"/>
    <xf numFmtId="8" fontId="32" fillId="9" borderId="63" xfId="0" applyNumberFormat="1" applyFont="1" applyFill="1" applyBorder="1"/>
    <xf numFmtId="0" fontId="1" fillId="0" borderId="30" xfId="0" applyFont="1" applyBorder="1" applyAlignment="1">
      <alignment wrapText="1"/>
    </xf>
    <xf numFmtId="8" fontId="27" fillId="15" borderId="14" xfId="0" applyNumberFormat="1" applyFont="1" applyFill="1" applyBorder="1"/>
    <xf numFmtId="0" fontId="27" fillId="15" borderId="62" xfId="0" applyFont="1" applyFill="1" applyBorder="1" applyAlignment="1">
      <alignment horizontal="left"/>
    </xf>
    <xf numFmtId="0" fontId="1" fillId="9" borderId="30" xfId="0" applyFont="1" applyFill="1" applyBorder="1"/>
    <xf numFmtId="0" fontId="27" fillId="11" borderId="62" xfId="0" applyFont="1" applyFill="1" applyBorder="1" applyAlignment="1">
      <alignment horizontal="right"/>
    </xf>
    <xf numFmtId="8" fontId="27" fillId="11" borderId="5" xfId="0" applyNumberFormat="1" applyFont="1" applyFill="1" applyBorder="1"/>
    <xf numFmtId="0" fontId="27" fillId="9" borderId="30" xfId="0" applyFont="1" applyFill="1" applyBorder="1" applyAlignment="1">
      <alignment horizontal="right"/>
    </xf>
    <xf numFmtId="0" fontId="27" fillId="11" borderId="61" xfId="0" applyFont="1" applyFill="1" applyBorder="1" applyAlignment="1">
      <alignment horizontal="right"/>
    </xf>
    <xf numFmtId="8" fontId="27" fillId="11" borderId="14" xfId="0" applyNumberFormat="1" applyFont="1" applyFill="1" applyBorder="1"/>
    <xf numFmtId="0" fontId="27" fillId="13" borderId="30" xfId="0" applyFont="1" applyFill="1" applyBorder="1" applyAlignment="1">
      <alignment horizontal="right"/>
    </xf>
    <xf numFmtId="8" fontId="27" fillId="13" borderId="63" xfId="0" applyNumberFormat="1" applyFont="1" applyFill="1" applyBorder="1"/>
    <xf numFmtId="0" fontId="32" fillId="15" borderId="30" xfId="0" applyFont="1" applyFill="1" applyBorder="1"/>
    <xf numFmtId="8" fontId="32" fillId="15" borderId="63" xfId="0" applyNumberFormat="1" applyFont="1" applyFill="1" applyBorder="1"/>
    <xf numFmtId="0" fontId="1" fillId="15" borderId="30" xfId="0" applyFont="1" applyFill="1" applyBorder="1"/>
    <xf numFmtId="8" fontId="1" fillId="15" borderId="23" xfId="0" applyNumberFormat="1" applyFont="1" applyFill="1" applyBorder="1"/>
    <xf numFmtId="0" fontId="1" fillId="15" borderId="30" xfId="0" applyFont="1" applyFill="1" applyBorder="1" applyAlignment="1">
      <alignment wrapText="1"/>
    </xf>
    <xf numFmtId="0" fontId="27" fillId="13" borderId="61" xfId="0" applyFont="1" applyFill="1" applyBorder="1" applyAlignment="1">
      <alignment horizontal="right"/>
    </xf>
    <xf numFmtId="8" fontId="27" fillId="13" borderId="14" xfId="0" applyNumberFormat="1" applyFont="1" applyFill="1" applyBorder="1"/>
    <xf numFmtId="0" fontId="27" fillId="13" borderId="42" xfId="0" applyFont="1" applyFill="1" applyBorder="1" applyAlignment="1">
      <alignment horizontal="right"/>
    </xf>
    <xf numFmtId="8" fontId="27" fillId="13" borderId="44" xfId="0" applyNumberFormat="1" applyFont="1" applyFill="1" applyBorder="1"/>
    <xf numFmtId="8" fontId="27" fillId="13" borderId="56" xfId="0" applyNumberFormat="1" applyFont="1" applyFill="1" applyBorder="1"/>
    <xf numFmtId="0" fontId="29" fillId="11" borderId="62" xfId="0" applyFont="1" applyFill="1" applyBorder="1" applyAlignment="1">
      <alignment horizontal="right"/>
    </xf>
    <xf numFmtId="0" fontId="30" fillId="11" borderId="23" xfId="0" applyFont="1" applyFill="1" applyBorder="1" applyAlignment="1">
      <alignment horizontal="center" wrapText="1"/>
    </xf>
    <xf numFmtId="0" fontId="27" fillId="0" borderId="62" xfId="0" applyFont="1" applyBorder="1"/>
    <xf numFmtId="0" fontId="0" fillId="0" borderId="5" xfId="0" applyBorder="1"/>
    <xf numFmtId="8" fontId="27" fillId="11" borderId="65" xfId="0" applyNumberFormat="1" applyFont="1" applyFill="1" applyBorder="1"/>
    <xf numFmtId="8" fontId="27" fillId="11" borderId="66" xfId="0" applyNumberFormat="1" applyFont="1" applyFill="1" applyBorder="1"/>
    <xf numFmtId="0" fontId="29" fillId="11" borderId="53" xfId="0" applyFont="1" applyFill="1" applyBorder="1" applyAlignment="1">
      <alignment horizontal="right"/>
    </xf>
    <xf numFmtId="0" fontId="29" fillId="11" borderId="3" xfId="0" applyFont="1" applyFill="1" applyBorder="1" applyAlignment="1">
      <alignment horizontal="right"/>
    </xf>
    <xf numFmtId="0" fontId="29" fillId="11" borderId="8" xfId="0" applyFont="1" applyFill="1" applyBorder="1" applyAlignment="1">
      <alignment horizontal="right"/>
    </xf>
    <xf numFmtId="0" fontId="27" fillId="15" borderId="8" xfId="0" applyFont="1" applyFill="1" applyBorder="1"/>
    <xf numFmtId="0" fontId="1" fillId="0" borderId="22" xfId="0" applyFont="1" applyBorder="1" applyAlignment="1">
      <alignment horizontal="left"/>
    </xf>
    <xf numFmtId="0" fontId="33" fillId="0" borderId="22" xfId="0" applyFont="1" applyBorder="1" applyAlignment="1">
      <alignment horizontal="left"/>
    </xf>
    <xf numFmtId="0" fontId="27" fillId="15" borderId="22" xfId="0" applyFont="1" applyFill="1" applyBorder="1"/>
    <xf numFmtId="0" fontId="27" fillId="8" borderId="12" xfId="0" applyFont="1" applyFill="1" applyBorder="1" applyAlignment="1">
      <alignment horizontal="right"/>
    </xf>
    <xf numFmtId="0" fontId="1" fillId="0" borderId="22" xfId="0" applyFont="1" applyBorder="1"/>
    <xf numFmtId="0" fontId="27" fillId="16" borderId="8" xfId="0" applyFont="1" applyFill="1" applyBorder="1"/>
    <xf numFmtId="0" fontId="1" fillId="9" borderId="22" xfId="0" applyFont="1" applyFill="1" applyBorder="1" applyAlignment="1">
      <alignment wrapText="1"/>
    </xf>
    <xf numFmtId="0" fontId="0" fillId="9" borderId="22" xfId="0" applyFill="1" applyBorder="1"/>
    <xf numFmtId="0" fontId="27" fillId="9" borderId="12" xfId="0" applyFont="1" applyFill="1" applyBorder="1" applyAlignment="1">
      <alignment horizontal="right"/>
    </xf>
    <xf numFmtId="0" fontId="0" fillId="0" borderId="22" xfId="0" applyBorder="1"/>
    <xf numFmtId="0" fontId="32" fillId="9" borderId="22" xfId="0" applyFont="1" applyFill="1" applyBorder="1"/>
    <xf numFmtId="0" fontId="1" fillId="0" borderId="22" xfId="0" applyFont="1" applyBorder="1" applyAlignment="1">
      <alignment wrapText="1"/>
    </xf>
    <xf numFmtId="0" fontId="27" fillId="15" borderId="8" xfId="0" applyFont="1" applyFill="1" applyBorder="1" applyAlignment="1">
      <alignment horizontal="left"/>
    </xf>
    <xf numFmtId="0" fontId="1" fillId="9" borderId="22" xfId="0" applyFont="1" applyFill="1" applyBorder="1"/>
    <xf numFmtId="0" fontId="27" fillId="11" borderId="8" xfId="0" applyFont="1" applyFill="1" applyBorder="1" applyAlignment="1">
      <alignment horizontal="right"/>
    </xf>
    <xf numFmtId="0" fontId="27" fillId="9" borderId="22" xfId="0" applyFont="1" applyFill="1" applyBorder="1" applyAlignment="1">
      <alignment horizontal="right"/>
    </xf>
    <xf numFmtId="0" fontId="27" fillId="11" borderId="12" xfId="0" applyFont="1" applyFill="1" applyBorder="1" applyAlignment="1">
      <alignment horizontal="right"/>
    </xf>
    <xf numFmtId="0" fontId="27" fillId="13" borderId="22" xfId="0" applyFont="1" applyFill="1" applyBorder="1" applyAlignment="1">
      <alignment horizontal="right"/>
    </xf>
    <xf numFmtId="0" fontId="1" fillId="15" borderId="22" xfId="0" applyFont="1" applyFill="1" applyBorder="1"/>
    <xf numFmtId="0" fontId="27" fillId="13" borderId="12" xfId="0" applyFont="1" applyFill="1" applyBorder="1" applyAlignment="1">
      <alignment horizontal="right"/>
    </xf>
    <xf numFmtId="0" fontId="27" fillId="13" borderId="67" xfId="0" applyFont="1" applyFill="1" applyBorder="1" applyAlignment="1">
      <alignment horizontal="right"/>
    </xf>
    <xf numFmtId="0" fontId="0" fillId="15" borderId="22" xfId="0" applyFill="1" applyBorder="1"/>
    <xf numFmtId="0" fontId="27" fillId="15" borderId="12" xfId="0" applyFont="1" applyFill="1" applyBorder="1" applyAlignment="1">
      <alignment horizontal="right"/>
    </xf>
    <xf numFmtId="0" fontId="32" fillId="15" borderId="22" xfId="0" applyFont="1" applyFill="1" applyBorder="1"/>
    <xf numFmtId="0" fontId="1" fillId="15" borderId="22" xfId="0" applyFont="1" applyFill="1" applyBorder="1" applyAlignment="1">
      <alignment wrapText="1"/>
    </xf>
    <xf numFmtId="0" fontId="27" fillId="12" borderId="37" xfId="0" applyFont="1" applyFill="1" applyBorder="1" applyAlignment="1">
      <alignment horizontal="center" wrapText="1"/>
    </xf>
    <xf numFmtId="0" fontId="29" fillId="14" borderId="17" xfId="0" applyFont="1" applyFill="1" applyBorder="1" applyAlignment="1">
      <alignment horizontal="center" wrapText="1"/>
    </xf>
    <xf numFmtId="0" fontId="29" fillId="12" borderId="17" xfId="0" applyFont="1" applyFill="1" applyBorder="1" applyAlignment="1">
      <alignment horizontal="center" wrapText="1"/>
    </xf>
    <xf numFmtId="14" fontId="29" fillId="12" borderId="17" xfId="0" applyNumberFormat="1" applyFont="1" applyFill="1" applyBorder="1" applyAlignment="1">
      <alignment horizontal="center"/>
    </xf>
    <xf numFmtId="0" fontId="29" fillId="11" borderId="17" xfId="0" applyFont="1" applyFill="1" applyBorder="1" applyAlignment="1">
      <alignment horizontal="center" wrapText="1"/>
    </xf>
    <xf numFmtId="0" fontId="30" fillId="11" borderId="14" xfId="0" applyFont="1" applyFill="1" applyBorder="1" applyAlignment="1">
      <alignment horizontal="center" wrapText="1"/>
    </xf>
    <xf numFmtId="0" fontId="14" fillId="17" borderId="19" xfId="0" applyFont="1" applyFill="1" applyBorder="1"/>
    <xf numFmtId="10" fontId="13" fillId="17" borderId="20" xfId="0" applyNumberFormat="1" applyFont="1" applyFill="1" applyBorder="1"/>
    <xf numFmtId="0" fontId="29" fillId="11" borderId="19" xfId="0" applyFont="1" applyFill="1" applyBorder="1" applyAlignment="1">
      <alignment horizontal="center" vertical="center"/>
    </xf>
    <xf numFmtId="0" fontId="29" fillId="11" borderId="6" xfId="0" applyFont="1" applyFill="1" applyBorder="1" applyAlignment="1">
      <alignment horizontal="center" vertical="center"/>
    </xf>
    <xf numFmtId="0" fontId="27" fillId="8" borderId="47" xfId="0" applyFont="1" applyFill="1" applyBorder="1" applyAlignment="1">
      <alignment horizontal="right"/>
    </xf>
    <xf numFmtId="0" fontId="34" fillId="18" borderId="42" xfId="0" applyFont="1" applyFill="1" applyBorder="1" applyAlignment="1">
      <alignment horizontal="right"/>
    </xf>
    <xf numFmtId="0" fontId="27" fillId="8" borderId="53" xfId="0" applyFont="1" applyFill="1" applyBorder="1" applyAlignment="1">
      <alignment horizontal="center"/>
    </xf>
    <xf numFmtId="0" fontId="27" fillId="8" borderId="54" xfId="0" applyFont="1" applyFill="1" applyBorder="1" applyAlignment="1">
      <alignment horizontal="center"/>
    </xf>
    <xf numFmtId="0" fontId="27" fillId="8" borderId="71" xfId="0" applyFont="1" applyFill="1" applyBorder="1" applyAlignment="1">
      <alignment horizontal="center"/>
    </xf>
    <xf numFmtId="0" fontId="35" fillId="0" borderId="67" xfId="0" applyFont="1" applyBorder="1" applyAlignment="1">
      <alignment wrapText="1"/>
    </xf>
    <xf numFmtId="0" fontId="35" fillId="0" borderId="70" xfId="0" applyFont="1" applyBorder="1" applyAlignment="1">
      <alignment wrapText="1"/>
    </xf>
    <xf numFmtId="0" fontId="35" fillId="0" borderId="70" xfId="0" applyFont="1" applyBorder="1"/>
    <xf numFmtId="0" fontId="14" fillId="0" borderId="0" xfId="0" applyFont="1" applyAlignment="1">
      <alignment horizontal="center" vertical="center" wrapText="1"/>
    </xf>
    <xf numFmtId="9" fontId="13" fillId="0" borderId="25" xfId="5" quotePrefix="1" applyFont="1" applyFill="1" applyBorder="1" applyAlignment="1" applyProtection="1">
      <alignment horizontal="left"/>
      <protection locked="0"/>
    </xf>
    <xf numFmtId="0" fontId="13" fillId="0" borderId="26" xfId="0" applyFont="1" applyBorder="1"/>
    <xf numFmtId="0" fontId="13" fillId="19" borderId="31" xfId="0" applyFont="1" applyFill="1" applyBorder="1"/>
    <xf numFmtId="166" fontId="13" fillId="0" borderId="0" xfId="2" applyNumberFormat="1" applyFont="1" applyFill="1" applyBorder="1"/>
    <xf numFmtId="166" fontId="13" fillId="0" borderId="0" xfId="2" applyNumberFormat="1" applyFont="1"/>
    <xf numFmtId="0" fontId="13" fillId="6" borderId="19" xfId="0" applyFont="1" applyFill="1" applyBorder="1"/>
    <xf numFmtId="165" fontId="13" fillId="0" borderId="0" xfId="0" applyNumberFormat="1" applyFont="1"/>
    <xf numFmtId="165" fontId="14" fillId="0" borderId="0" xfId="0" applyNumberFormat="1" applyFont="1"/>
    <xf numFmtId="0" fontId="27" fillId="9" borderId="22" xfId="0" applyFont="1" applyFill="1" applyBorder="1" applyAlignment="1">
      <alignment horizontal="right" wrapText="1"/>
    </xf>
    <xf numFmtId="0" fontId="14" fillId="8" borderId="25" xfId="0" applyFont="1" applyFill="1" applyBorder="1" applyAlignment="1">
      <alignment horizontal="center" vertical="center" wrapText="1"/>
    </xf>
    <xf numFmtId="0" fontId="13" fillId="8" borderId="26" xfId="0" applyFont="1" applyFill="1" applyBorder="1" applyAlignment="1">
      <alignment vertical="center" wrapText="1"/>
    </xf>
    <xf numFmtId="0" fontId="13" fillId="8" borderId="31" xfId="0" applyFont="1" applyFill="1" applyBorder="1" applyAlignment="1">
      <alignment vertical="center" wrapText="1"/>
    </xf>
    <xf numFmtId="0" fontId="13" fillId="8" borderId="25" xfId="0" applyFont="1" applyFill="1" applyBorder="1" applyAlignment="1">
      <alignment horizontal="center"/>
    </xf>
    <xf numFmtId="0" fontId="13" fillId="8" borderId="26" xfId="0" applyFont="1" applyFill="1" applyBorder="1" applyAlignment="1">
      <alignment horizontal="center"/>
    </xf>
    <xf numFmtId="0" fontId="13" fillId="8" borderId="49" xfId="0" applyFont="1" applyFill="1" applyBorder="1" applyAlignment="1">
      <alignment horizontal="center"/>
    </xf>
    <xf numFmtId="0" fontId="13" fillId="6" borderId="11" xfId="0" applyFont="1" applyFill="1" applyBorder="1" applyAlignment="1">
      <alignment horizontal="left"/>
    </xf>
    <xf numFmtId="0" fontId="13" fillId="6" borderId="1" xfId="0" applyFont="1" applyFill="1" applyBorder="1" applyAlignment="1">
      <alignment horizontal="left"/>
    </xf>
    <xf numFmtId="0" fontId="13" fillId="6" borderId="15" xfId="0" applyFont="1" applyFill="1" applyBorder="1" applyAlignment="1">
      <alignment horizontal="left"/>
    </xf>
    <xf numFmtId="0" fontId="14" fillId="0" borderId="8" xfId="0" applyFont="1" applyBorder="1" applyAlignment="1">
      <alignment horizontal="right"/>
    </xf>
    <xf numFmtId="0" fontId="14" fillId="0" borderId="4" xfId="0" applyFont="1" applyBorder="1" applyAlignment="1">
      <alignment horizontal="right"/>
    </xf>
    <xf numFmtId="164" fontId="14" fillId="0" borderId="3" xfId="0" applyNumberFormat="1" applyFont="1" applyBorder="1" applyAlignment="1" applyProtection="1">
      <alignment horizontal="right"/>
      <protection locked="0"/>
    </xf>
    <xf numFmtId="164" fontId="14" fillId="0" borderId="19" xfId="0" applyNumberFormat="1" applyFont="1" applyBorder="1" applyAlignment="1" applyProtection="1">
      <alignment horizontal="right"/>
      <protection locked="0"/>
    </xf>
    <xf numFmtId="165" fontId="14" fillId="0" borderId="46" xfId="1" applyNumberFormat="1" applyFont="1" applyFill="1" applyBorder="1" applyAlignment="1">
      <alignment horizontal="center"/>
    </xf>
    <xf numFmtId="165" fontId="14" fillId="0" borderId="35" xfId="1" applyNumberFormat="1" applyFont="1" applyFill="1" applyBorder="1" applyAlignment="1">
      <alignment horizontal="center"/>
    </xf>
    <xf numFmtId="0" fontId="14" fillId="0" borderId="3" xfId="0" applyFont="1" applyBorder="1" applyAlignment="1">
      <alignment horizontal="right"/>
    </xf>
    <xf numFmtId="0" fontId="14" fillId="0" borderId="19" xfId="0" applyFont="1" applyBorder="1" applyAlignment="1">
      <alignment horizontal="right"/>
    </xf>
    <xf numFmtId="0" fontId="14" fillId="0" borderId="12" xfId="0" applyFont="1" applyBorder="1" applyAlignment="1">
      <alignment horizontal="right"/>
    </xf>
    <xf numFmtId="0" fontId="14" fillId="0" borderId="13" xfId="0" applyFont="1" applyBorder="1" applyAlignment="1">
      <alignment horizontal="right"/>
    </xf>
    <xf numFmtId="0" fontId="14" fillId="8" borderId="57" xfId="0" applyFont="1" applyFill="1" applyBorder="1" applyAlignment="1">
      <alignment horizontal="left" vertical="center"/>
    </xf>
    <xf numFmtId="0" fontId="14" fillId="8" borderId="58" xfId="0" applyFont="1" applyFill="1" applyBorder="1" applyAlignment="1">
      <alignment horizontal="left" vertical="center"/>
    </xf>
    <xf numFmtId="0" fontId="14" fillId="8" borderId="50" xfId="0" applyFont="1" applyFill="1" applyBorder="1" applyAlignment="1">
      <alignment horizontal="left" vertical="center"/>
    </xf>
    <xf numFmtId="0" fontId="14" fillId="8" borderId="51" xfId="0" applyFont="1" applyFill="1" applyBorder="1" applyAlignment="1">
      <alignment horizontal="left" vertical="center"/>
    </xf>
    <xf numFmtId="0" fontId="14" fillId="8" borderId="25" xfId="0" applyFont="1" applyFill="1" applyBorder="1" applyAlignment="1">
      <alignment horizontal="center" vertical="center"/>
    </xf>
    <xf numFmtId="0" fontId="13" fillId="8" borderId="26" xfId="0" applyFont="1" applyFill="1" applyBorder="1" applyAlignment="1">
      <alignment vertical="center"/>
    </xf>
    <xf numFmtId="0" fontId="13" fillId="8" borderId="31" xfId="0" applyFont="1" applyFill="1" applyBorder="1" applyAlignment="1">
      <alignment vertical="center"/>
    </xf>
    <xf numFmtId="0" fontId="14" fillId="8" borderId="26" xfId="0" applyFont="1" applyFill="1" applyBorder="1" applyAlignment="1">
      <alignment horizontal="center" vertical="center"/>
    </xf>
    <xf numFmtId="0" fontId="14" fillId="0" borderId="16" xfId="0" applyFont="1" applyBorder="1" applyAlignment="1">
      <alignment horizontal="center"/>
    </xf>
    <xf numFmtId="0" fontId="14" fillId="0" borderId="18" xfId="0" applyFont="1" applyBorder="1" applyAlignment="1">
      <alignment horizontal="center"/>
    </xf>
    <xf numFmtId="164" fontId="14" fillId="0" borderId="60" xfId="0" applyNumberFormat="1" applyFont="1" applyBorder="1" applyAlignment="1" applyProtection="1">
      <alignment horizontal="center"/>
      <protection locked="0"/>
    </xf>
    <xf numFmtId="164" fontId="14" fillId="0" borderId="45" xfId="0" applyNumberFormat="1" applyFont="1" applyBorder="1" applyAlignment="1" applyProtection="1">
      <alignment horizontal="center"/>
      <protection locked="0"/>
    </xf>
    <xf numFmtId="164" fontId="14" fillId="0" borderId="46" xfId="0" applyNumberFormat="1" applyFont="1" applyBorder="1" applyAlignment="1" applyProtection="1">
      <alignment horizontal="center"/>
      <protection locked="0"/>
    </xf>
    <xf numFmtId="0" fontId="14" fillId="0" borderId="32" xfId="0" applyFont="1" applyBorder="1" applyAlignment="1">
      <alignment horizontal="right"/>
    </xf>
    <xf numFmtId="0" fontId="14" fillId="0" borderId="45" xfId="0" applyFont="1" applyBorder="1" applyAlignment="1">
      <alignment horizontal="right"/>
    </xf>
    <xf numFmtId="0" fontId="14" fillId="0" borderId="46" xfId="0" applyFont="1" applyBorder="1" applyAlignment="1">
      <alignment horizontal="right"/>
    </xf>
    <xf numFmtId="0" fontId="14" fillId="0" borderId="24" xfId="0" applyFont="1" applyBorder="1" applyAlignment="1">
      <alignment horizontal="right"/>
    </xf>
    <xf numFmtId="0" fontId="14" fillId="0" borderId="17" xfId="0" applyFont="1" applyBorder="1" applyAlignment="1">
      <alignment horizontal="right"/>
    </xf>
    <xf numFmtId="0" fontId="14" fillId="0" borderId="18" xfId="0" applyFont="1" applyBorder="1" applyAlignment="1">
      <alignment horizontal="right"/>
    </xf>
    <xf numFmtId="0" fontId="13" fillId="0" borderId="0" xfId="0" applyFont="1" applyAlignment="1">
      <alignment horizontal="center"/>
    </xf>
    <xf numFmtId="0" fontId="13" fillId="0" borderId="9" xfId="0" applyFont="1" applyBorder="1" applyAlignment="1">
      <alignment horizontal="center"/>
    </xf>
    <xf numFmtId="0" fontId="14" fillId="0" borderId="62" xfId="0" applyFont="1" applyBorder="1" applyAlignment="1">
      <alignment horizontal="right"/>
    </xf>
    <xf numFmtId="0" fontId="14" fillId="0" borderId="21" xfId="0" applyFont="1" applyBorder="1" applyAlignment="1">
      <alignment horizontal="right"/>
    </xf>
    <xf numFmtId="0" fontId="14" fillId="0" borderId="6" xfId="0" applyFont="1" applyBorder="1" applyAlignment="1">
      <alignment horizontal="right"/>
    </xf>
    <xf numFmtId="0" fontId="13" fillId="0" borderId="11" xfId="0" applyFont="1" applyBorder="1" applyAlignment="1">
      <alignment horizontal="right"/>
    </xf>
    <xf numFmtId="0" fontId="13" fillId="0" borderId="1" xfId="0" applyFont="1" applyBorder="1" applyAlignment="1">
      <alignment horizontal="right"/>
    </xf>
    <xf numFmtId="0" fontId="13" fillId="0" borderId="15" xfId="0" applyFont="1" applyBorder="1" applyAlignment="1">
      <alignment horizontal="right"/>
    </xf>
    <xf numFmtId="0" fontId="13" fillId="0" borderId="16" xfId="0" applyFont="1" applyBorder="1" applyAlignment="1">
      <alignment horizontal="right"/>
    </xf>
    <xf numFmtId="0" fontId="13" fillId="0" borderId="17" xfId="0" applyFont="1" applyBorder="1" applyAlignment="1">
      <alignment horizontal="right"/>
    </xf>
    <xf numFmtId="0" fontId="13" fillId="0" borderId="18" xfId="0" applyFont="1" applyBorder="1" applyAlignment="1">
      <alignment horizontal="right"/>
    </xf>
    <xf numFmtId="0" fontId="16" fillId="0" borderId="16" xfId="0" applyFont="1" applyBorder="1" applyAlignment="1" applyProtection="1">
      <alignment horizontal="right"/>
      <protection locked="0"/>
    </xf>
    <xf numFmtId="0" fontId="16" fillId="0" borderId="17" xfId="0" applyFont="1" applyBorder="1" applyAlignment="1" applyProtection="1">
      <alignment horizontal="right"/>
      <protection locked="0"/>
    </xf>
    <xf numFmtId="0" fontId="16" fillId="0" borderId="18" xfId="0" applyFont="1" applyBorder="1" applyAlignment="1" applyProtection="1">
      <alignment horizontal="right"/>
      <protection locked="0"/>
    </xf>
    <xf numFmtId="0" fontId="16" fillId="9" borderId="16" xfId="0" applyFont="1" applyFill="1" applyBorder="1" applyAlignment="1" applyProtection="1">
      <alignment horizontal="right"/>
      <protection locked="0"/>
    </xf>
    <xf numFmtId="0" fontId="16" fillId="9" borderId="17" xfId="0" applyFont="1" applyFill="1" applyBorder="1" applyAlignment="1" applyProtection="1">
      <alignment horizontal="right"/>
      <protection locked="0"/>
    </xf>
    <xf numFmtId="0" fontId="16" fillId="9" borderId="18" xfId="0" applyFont="1" applyFill="1" applyBorder="1" applyAlignment="1" applyProtection="1">
      <alignment horizontal="right"/>
      <protection locked="0"/>
    </xf>
    <xf numFmtId="0" fontId="13" fillId="0" borderId="39" xfId="0" applyFont="1" applyBorder="1" applyAlignment="1">
      <alignment horizontal="center"/>
    </xf>
    <xf numFmtId="0" fontId="13" fillId="0" borderId="40" xfId="0" applyFont="1" applyBorder="1" applyAlignment="1">
      <alignment horizontal="center"/>
    </xf>
    <xf numFmtId="0" fontId="13" fillId="0" borderId="41" xfId="0" applyFont="1" applyBorder="1" applyAlignment="1">
      <alignment horizontal="center"/>
    </xf>
    <xf numFmtId="0" fontId="13" fillId="0" borderId="30" xfId="0" applyFont="1" applyBorder="1" applyAlignment="1">
      <alignment horizontal="center"/>
    </xf>
    <xf numFmtId="0" fontId="13" fillId="0" borderId="42" xfId="0" applyFont="1" applyBorder="1" applyAlignment="1">
      <alignment horizontal="center"/>
    </xf>
    <xf numFmtId="0" fontId="13" fillId="0" borderId="43" xfId="0" applyFont="1" applyBorder="1" applyAlignment="1">
      <alignment horizontal="center"/>
    </xf>
    <xf numFmtId="0" fontId="13" fillId="0" borderId="44" xfId="0" applyFont="1" applyBorder="1" applyAlignment="1">
      <alignment horizontal="center"/>
    </xf>
    <xf numFmtId="0" fontId="14" fillId="5" borderId="25" xfId="0" applyFont="1" applyFill="1" applyBorder="1" applyAlignment="1">
      <alignment horizontal="left"/>
    </xf>
    <xf numFmtId="0" fontId="14" fillId="5" borderId="26" xfId="0" applyFont="1" applyFill="1" applyBorder="1" applyAlignment="1">
      <alignment horizontal="left"/>
    </xf>
    <xf numFmtId="0" fontId="14" fillId="5" borderId="49" xfId="0" applyFont="1" applyFill="1" applyBorder="1" applyAlignment="1">
      <alignment horizontal="left"/>
    </xf>
    <xf numFmtId="0" fontId="14" fillId="0" borderId="61" xfId="0" applyFont="1" applyBorder="1" applyAlignment="1">
      <alignment horizontal="right"/>
    </xf>
    <xf numFmtId="0" fontId="14" fillId="0" borderId="1" xfId="0" applyFont="1" applyBorder="1" applyAlignment="1">
      <alignment horizontal="right"/>
    </xf>
    <xf numFmtId="0" fontId="14" fillId="0" borderId="15" xfId="0" applyFont="1" applyBorder="1" applyAlignment="1">
      <alignment horizontal="right"/>
    </xf>
    <xf numFmtId="0" fontId="14" fillId="9" borderId="24" xfId="0" applyFont="1" applyFill="1" applyBorder="1" applyAlignment="1">
      <alignment horizontal="right"/>
    </xf>
    <xf numFmtId="0" fontId="14" fillId="9" borderId="17" xfId="0" applyFont="1" applyFill="1" applyBorder="1" applyAlignment="1">
      <alignment horizontal="right"/>
    </xf>
    <xf numFmtId="0" fontId="14" fillId="9" borderId="18" xfId="0" applyFont="1" applyFill="1" applyBorder="1" applyAlignment="1">
      <alignment horizontal="right"/>
    </xf>
    <xf numFmtId="0" fontId="14" fillId="9" borderId="32" xfId="0" applyFont="1" applyFill="1" applyBorder="1" applyAlignment="1">
      <alignment horizontal="right"/>
    </xf>
    <xf numFmtId="0" fontId="14" fillId="9" borderId="45" xfId="0" applyFont="1" applyFill="1" applyBorder="1" applyAlignment="1">
      <alignment horizontal="right"/>
    </xf>
    <xf numFmtId="0" fontId="14" fillId="9" borderId="46" xfId="0" applyFont="1" applyFill="1" applyBorder="1" applyAlignment="1">
      <alignment horizontal="right"/>
    </xf>
    <xf numFmtId="0" fontId="16" fillId="0" borderId="11" xfId="0" applyFont="1" applyBorder="1" applyAlignment="1" applyProtection="1">
      <alignment horizontal="right"/>
      <protection locked="0"/>
    </xf>
    <xf numFmtId="0" fontId="16" fillId="0" borderId="1" xfId="0" applyFont="1" applyBorder="1" applyAlignment="1" applyProtection="1">
      <alignment horizontal="right"/>
      <protection locked="0"/>
    </xf>
    <xf numFmtId="0" fontId="16" fillId="0" borderId="15" xfId="0" applyFont="1" applyBorder="1" applyAlignment="1" applyProtection="1">
      <alignment horizontal="right"/>
      <protection locked="0"/>
    </xf>
    <xf numFmtId="0" fontId="14" fillId="0" borderId="30" xfId="0" applyFont="1" applyBorder="1" applyAlignment="1">
      <alignment horizontal="right"/>
    </xf>
    <xf numFmtId="0" fontId="14" fillId="0" borderId="0" xfId="0" applyFont="1" applyAlignment="1">
      <alignment horizontal="right"/>
    </xf>
    <xf numFmtId="0" fontId="14" fillId="0" borderId="42" xfId="0" applyFont="1" applyBorder="1" applyAlignment="1">
      <alignment horizontal="right"/>
    </xf>
    <xf numFmtId="0" fontId="14" fillId="0" borderId="43" xfId="0" applyFont="1" applyBorder="1" applyAlignment="1">
      <alignment horizontal="right"/>
    </xf>
    <xf numFmtId="0" fontId="14" fillId="0" borderId="39" xfId="0" applyFont="1" applyBorder="1" applyAlignment="1">
      <alignment horizontal="center"/>
    </xf>
    <xf numFmtId="0" fontId="14" fillId="0" borderId="40" xfId="0" applyFont="1" applyBorder="1" applyAlignment="1">
      <alignment horizontal="center"/>
    </xf>
    <xf numFmtId="0" fontId="14" fillId="0" borderId="41" xfId="0" applyFont="1" applyBorder="1" applyAlignment="1">
      <alignment horizontal="center"/>
    </xf>
    <xf numFmtId="0" fontId="14" fillId="0" borderId="30" xfId="0" applyFont="1" applyBorder="1" applyAlignment="1">
      <alignment horizontal="center"/>
    </xf>
    <xf numFmtId="0" fontId="14" fillId="0" borderId="0" xfId="0" applyFont="1" applyAlignment="1">
      <alignment horizontal="center"/>
    </xf>
    <xf numFmtId="0" fontId="14" fillId="0" borderId="9" xfId="0" applyFont="1" applyBorder="1" applyAlignment="1">
      <alignment horizontal="center"/>
    </xf>
    <xf numFmtId="0" fontId="14" fillId="0" borderId="42" xfId="0" applyFont="1" applyBorder="1" applyAlignment="1">
      <alignment horizontal="center"/>
    </xf>
    <xf numFmtId="0" fontId="14" fillId="0" borderId="43" xfId="0" applyFont="1" applyBorder="1" applyAlignment="1">
      <alignment horizontal="center"/>
    </xf>
    <xf numFmtId="0" fontId="14" fillId="0" borderId="44" xfId="0" applyFont="1" applyBorder="1" applyAlignment="1">
      <alignment horizontal="center"/>
    </xf>
    <xf numFmtId="0" fontId="14" fillId="0" borderId="36" xfId="0" applyFont="1" applyBorder="1" applyAlignment="1">
      <alignment horizontal="center"/>
    </xf>
    <xf numFmtId="0" fontId="14" fillId="0" borderId="38" xfId="0" applyFont="1" applyBorder="1" applyAlignment="1">
      <alignment horizontal="center"/>
    </xf>
    <xf numFmtId="0" fontId="13" fillId="6" borderId="16" xfId="0" applyFont="1" applyFill="1" applyBorder="1" applyAlignment="1">
      <alignment horizontal="center"/>
    </xf>
    <xf numFmtId="0" fontId="13" fillId="6" borderId="17" xfId="0" applyFont="1" applyFill="1" applyBorder="1" applyAlignment="1">
      <alignment horizontal="center"/>
    </xf>
    <xf numFmtId="0" fontId="13" fillId="6" borderId="18" xfId="0" applyFont="1" applyFill="1" applyBorder="1" applyAlignment="1">
      <alignment horizontal="center"/>
    </xf>
    <xf numFmtId="0" fontId="18" fillId="0" borderId="47" xfId="0" applyFont="1" applyBorder="1" applyAlignment="1">
      <alignment horizontal="center" wrapText="1"/>
    </xf>
    <xf numFmtId="0" fontId="18" fillId="0" borderId="37" xfId="0" applyFont="1" applyBorder="1" applyAlignment="1">
      <alignment horizontal="center" wrapText="1"/>
    </xf>
    <xf numFmtId="0" fontId="18" fillId="0" borderId="48" xfId="0" applyFont="1" applyBorder="1" applyAlignment="1">
      <alignment horizontal="center" wrapText="1"/>
    </xf>
    <xf numFmtId="0" fontId="13" fillId="9" borderId="16" xfId="0" applyFont="1" applyFill="1" applyBorder="1" applyAlignment="1">
      <alignment horizontal="right"/>
    </xf>
    <xf numFmtId="0" fontId="13" fillId="9" borderId="17" xfId="0" applyFont="1" applyFill="1" applyBorder="1" applyAlignment="1">
      <alignment horizontal="right"/>
    </xf>
    <xf numFmtId="0" fontId="13" fillId="9" borderId="18" xfId="0" applyFont="1" applyFill="1" applyBorder="1" applyAlignment="1">
      <alignment horizontal="right"/>
    </xf>
    <xf numFmtId="0" fontId="13" fillId="9" borderId="2" xfId="0" applyFont="1" applyFill="1" applyBorder="1" applyAlignment="1">
      <alignment horizontal="right"/>
    </xf>
    <xf numFmtId="0" fontId="13" fillId="9" borderId="21" xfId="0" applyFont="1" applyFill="1" applyBorder="1" applyAlignment="1">
      <alignment horizontal="right"/>
    </xf>
    <xf numFmtId="0" fontId="13" fillId="9" borderId="6" xfId="0" applyFont="1" applyFill="1" applyBorder="1" applyAlignment="1">
      <alignment horizontal="right"/>
    </xf>
    <xf numFmtId="0" fontId="14" fillId="8" borderId="25" xfId="0" applyFont="1" applyFill="1" applyBorder="1" applyAlignment="1">
      <alignment horizontal="right" vertical="center"/>
    </xf>
    <xf numFmtId="0" fontId="14" fillId="8" borderId="26" xfId="0" applyFont="1" applyFill="1" applyBorder="1" applyAlignment="1">
      <alignment horizontal="right" vertical="center"/>
    </xf>
    <xf numFmtId="0" fontId="14" fillId="8" borderId="49" xfId="0" applyFont="1" applyFill="1" applyBorder="1" applyAlignment="1">
      <alignment horizontal="right" vertical="center"/>
    </xf>
    <xf numFmtId="0" fontId="14" fillId="0" borderId="2" xfId="0" applyFont="1" applyBorder="1" applyAlignment="1">
      <alignment horizontal="right"/>
    </xf>
    <xf numFmtId="0" fontId="15" fillId="0" borderId="25" xfId="0" applyFont="1" applyBorder="1" applyAlignment="1">
      <alignment horizontal="center" vertical="top" wrapText="1"/>
    </xf>
    <xf numFmtId="0" fontId="15" fillId="0" borderId="26" xfId="0" applyFont="1" applyBorder="1" applyAlignment="1">
      <alignment horizontal="center" vertical="top" wrapText="1"/>
    </xf>
    <xf numFmtId="0" fontId="15" fillId="0" borderId="31" xfId="0" applyFont="1" applyBorder="1" applyAlignment="1">
      <alignment horizontal="center" vertical="top" wrapText="1"/>
    </xf>
    <xf numFmtId="0" fontId="27" fillId="0" borderId="68" xfId="0" applyFont="1" applyBorder="1" applyAlignment="1">
      <alignment horizontal="center" vertical="top" wrapText="1"/>
    </xf>
    <xf numFmtId="0" fontId="27" fillId="0" borderId="28" xfId="0" applyFont="1" applyBorder="1" applyAlignment="1">
      <alignment horizontal="center" vertical="top" wrapText="1"/>
    </xf>
    <xf numFmtId="0" fontId="27" fillId="0" borderId="69" xfId="0" applyFont="1" applyBorder="1" applyAlignment="1">
      <alignment horizontal="center" vertical="top" wrapText="1"/>
    </xf>
  </cellXfs>
  <cellStyles count="6">
    <cellStyle name="Comma" xfId="1" builtinId="3"/>
    <cellStyle name="Currency" xfId="2" builtinId="4"/>
    <cellStyle name="Hyperlink" xfId="3" builtinId="8"/>
    <cellStyle name="Normal" xfId="0" builtinId="0"/>
    <cellStyle name="Normal 2" xfId="4" xr:uid="{00000000-0005-0000-0000-000004000000}"/>
    <cellStyle name="Percent"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adminfinance.iusm.iu.edu/operations/Research%20Webpages/Forms%20Page/PHS398%20(09-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E"/>
      <sheetName val="FIRSTBUD"/>
      <sheetName val="ENTRBUD"/>
      <sheetName val="CHKLST"/>
      <sheetName val="F &amp; A Calculation"/>
      <sheetName val="NRSA Page 4"/>
      <sheetName val="NRSA Page 5"/>
    </sheetNames>
    <sheetDataSet>
      <sheetData sheetId="0"/>
      <sheetData sheetId="1"/>
      <sheetData sheetId="2"/>
      <sheetData sheetId="3"/>
      <sheetData sheetId="4"/>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8"/>
  <sheetViews>
    <sheetView tabSelected="1" zoomScaleNormal="100" workbookViewId="0">
      <pane xSplit="3" ySplit="1" topLeftCell="D2" activePane="bottomRight" state="frozen"/>
      <selection pane="topRight" activeCell="C1" sqref="C1"/>
      <selection pane="bottomLeft" activeCell="A2" sqref="A2"/>
      <selection pane="bottomRight" activeCell="J5" sqref="J5"/>
    </sheetView>
  </sheetViews>
  <sheetFormatPr defaultColWidth="9.140625" defaultRowHeight="12.75" x14ac:dyDescent="0.2"/>
  <cols>
    <col min="1" max="1" width="9.140625" style="122"/>
    <col min="2" max="2" width="24.28515625" style="122" customWidth="1"/>
    <col min="3" max="3" width="17.42578125" style="122" customWidth="1"/>
    <col min="4" max="4" width="8.7109375" style="122" customWidth="1"/>
    <col min="5" max="5" width="8.5703125" style="122" customWidth="1"/>
    <col min="6" max="6" width="7.28515625" style="122" bestFit="1" customWidth="1"/>
    <col min="7" max="7" width="6.42578125" style="122" bestFit="1" customWidth="1"/>
    <col min="8" max="8" width="7.85546875" style="122" customWidth="1"/>
    <col min="9" max="9" width="10.7109375" style="122" customWidth="1"/>
    <col min="10" max="10" width="8.85546875" style="122" bestFit="1" customWidth="1"/>
    <col min="11" max="11" width="8" style="122" customWidth="1"/>
    <col min="12" max="12" width="6.85546875" style="122" customWidth="1"/>
    <col min="13" max="13" width="6.42578125" style="122" bestFit="1" customWidth="1"/>
    <col min="14" max="14" width="7.7109375" style="122" customWidth="1"/>
    <col min="15" max="15" width="9.42578125" style="122" customWidth="1"/>
    <col min="16" max="16" width="7.7109375" style="122" customWidth="1"/>
    <col min="17" max="17" width="8.140625" style="122" customWidth="1"/>
    <col min="18" max="18" width="6.85546875" style="122" customWidth="1"/>
    <col min="19" max="19" width="9" style="122" bestFit="1" customWidth="1"/>
    <col min="20" max="20" width="7.28515625" style="122" customWidth="1"/>
    <col min="21" max="21" width="9.7109375" style="122" customWidth="1"/>
    <col min="22" max="23" width="7.7109375" style="122" customWidth="1"/>
    <col min="24" max="24" width="7.42578125" style="122" customWidth="1"/>
    <col min="25" max="25" width="6.42578125" style="122" bestFit="1" customWidth="1"/>
    <col min="26" max="26" width="7.7109375" style="122" customWidth="1"/>
    <col min="27" max="27" width="9.85546875" style="122" customWidth="1"/>
    <col min="28" max="29" width="8.140625" style="122" customWidth="1"/>
    <col min="30" max="30" width="7" style="122" customWidth="1"/>
    <col min="31" max="31" width="6.42578125" style="122" bestFit="1" customWidth="1"/>
    <col min="32" max="32" width="7.85546875" style="122" customWidth="1"/>
    <col min="33" max="33" width="9.85546875" style="122" customWidth="1"/>
    <col min="34" max="34" width="7.42578125" style="122" customWidth="1"/>
    <col min="35" max="35" width="9.28515625" style="154" customWidth="1"/>
    <col min="36" max="36" width="10" style="155" customWidth="1"/>
    <col min="37" max="37" width="12.7109375" style="122" customWidth="1"/>
    <col min="38" max="40" width="11.28515625" style="122" bestFit="1" customWidth="1"/>
    <col min="41" max="16384" width="9.140625" style="122"/>
  </cols>
  <sheetData>
    <row r="1" spans="1:47" ht="27.75" customHeight="1" thickBot="1" x14ac:dyDescent="0.3">
      <c r="A1" s="481" t="s">
        <v>0</v>
      </c>
      <c r="B1" s="482"/>
      <c r="C1" s="482"/>
      <c r="D1" s="482"/>
      <c r="E1" s="482"/>
      <c r="F1" s="482"/>
      <c r="G1" s="482"/>
      <c r="H1" s="482"/>
      <c r="I1" s="482"/>
      <c r="J1" s="483"/>
      <c r="K1" s="468" t="s">
        <v>332</v>
      </c>
      <c r="L1" s="469"/>
      <c r="M1" s="470"/>
      <c r="AI1" s="122"/>
      <c r="AJ1" s="122"/>
    </row>
    <row r="2" spans="1:47" x14ac:dyDescent="0.2">
      <c r="A2" s="390" t="s">
        <v>1</v>
      </c>
      <c r="B2" s="391"/>
      <c r="C2" s="158" t="s">
        <v>2</v>
      </c>
      <c r="D2" s="463" t="s">
        <v>3</v>
      </c>
      <c r="E2" s="464"/>
      <c r="F2" s="379"/>
      <c r="G2" s="380"/>
      <c r="H2" s="381"/>
      <c r="I2" s="159" t="s">
        <v>4</v>
      </c>
      <c r="J2" s="223">
        <v>0.25750000000000001</v>
      </c>
      <c r="K2" s="450" t="s">
        <v>5</v>
      </c>
      <c r="L2" s="451"/>
      <c r="M2" s="240">
        <f>IF(C4&gt;=DATE(YEAR(C4),1,1),12-DATEDIF(DATE(YEAR(C4),1,1),DATE(YEAR(C4),MONTH(C4),1),"m"),DATEDIF(DATE(YEAR(C4),MONTH(C4),1),DATE(YEAR(C4),1,1),"m"))</f>
        <v>6</v>
      </c>
      <c r="R2" s="370">
        <f>H8+N8+T8+Z8</f>
        <v>32314</v>
      </c>
      <c r="S2" s="139">
        <f>R2/4</f>
        <v>8078.5</v>
      </c>
      <c r="AI2" s="122"/>
      <c r="AJ2" s="122"/>
    </row>
    <row r="3" spans="1:47" s="123" customFormat="1" ht="13.5" thickBot="1" x14ac:dyDescent="0.25">
      <c r="A3" s="388" t="s">
        <v>6</v>
      </c>
      <c r="B3" s="389"/>
      <c r="C3" s="164"/>
      <c r="D3" s="400" t="s">
        <v>7</v>
      </c>
      <c r="E3" s="401"/>
      <c r="F3" s="465"/>
      <c r="G3" s="466"/>
      <c r="H3" s="467"/>
      <c r="I3" s="351" t="s">
        <v>8</v>
      </c>
      <c r="J3" s="352">
        <v>7.7499999999999999E-2</v>
      </c>
      <c r="K3" s="452" t="s">
        <v>9</v>
      </c>
      <c r="L3" s="453"/>
      <c r="M3" s="218">
        <f>12-M2</f>
        <v>6</v>
      </c>
    </row>
    <row r="4" spans="1:47" ht="14.25" thickBot="1" x14ac:dyDescent="0.3">
      <c r="A4" s="384" t="s">
        <v>10</v>
      </c>
      <c r="B4" s="385"/>
      <c r="C4" s="157">
        <v>45839</v>
      </c>
      <c r="D4" s="400" t="s">
        <v>11</v>
      </c>
      <c r="E4" s="401"/>
      <c r="F4" s="124">
        <v>46934</v>
      </c>
      <c r="G4" s="156" t="s">
        <v>12</v>
      </c>
      <c r="H4" s="160">
        <f>YEARFRAC(C4,F4)</f>
        <v>2.9972222222222222</v>
      </c>
      <c r="I4" s="163" t="s">
        <v>13</v>
      </c>
      <c r="J4" s="224">
        <v>225700</v>
      </c>
      <c r="K4" s="364" t="s">
        <v>352</v>
      </c>
      <c r="L4" s="365"/>
      <c r="M4" s="366" t="s">
        <v>354</v>
      </c>
      <c r="Q4" s="125"/>
      <c r="T4" s="126"/>
      <c r="U4" s="126"/>
      <c r="V4" s="126"/>
      <c r="W4" s="126"/>
      <c r="AA4" s="125"/>
      <c r="AB4" s="125"/>
      <c r="AC4" s="125"/>
      <c r="AG4" s="125"/>
      <c r="AH4" s="125"/>
      <c r="AI4" s="127"/>
      <c r="AJ4" s="128"/>
    </row>
    <row r="5" spans="1:47" ht="13.5" customHeight="1" thickBot="1" x14ac:dyDescent="0.25">
      <c r="A5" s="382" t="s">
        <v>14</v>
      </c>
      <c r="B5" s="383"/>
      <c r="C5" s="185">
        <v>0.03</v>
      </c>
      <c r="D5" s="402" t="s">
        <v>15</v>
      </c>
      <c r="E5" s="403"/>
      <c r="F5" s="403"/>
      <c r="G5" s="404"/>
      <c r="H5" s="186"/>
      <c r="I5" s="184" t="s">
        <v>16</v>
      </c>
      <c r="J5" s="187"/>
      <c r="O5" s="129"/>
      <c r="P5" s="129" t="str">
        <f>IF($H$4&gt;1,"yes","no")</f>
        <v>yes</v>
      </c>
      <c r="Q5" s="129"/>
      <c r="U5" s="129"/>
      <c r="V5" s="129" t="str">
        <f>IF($H$4&gt;2,"yes","no")</f>
        <v>yes</v>
      </c>
      <c r="W5" s="129"/>
      <c r="AA5" s="129"/>
      <c r="AB5" s="129" t="str">
        <f>IF($H$4&gt;3,"yes","no")</f>
        <v>no</v>
      </c>
      <c r="AC5" s="129"/>
      <c r="AG5" s="129"/>
      <c r="AH5" s="129" t="str">
        <f>IF($H$4&gt;4,"yes","no")</f>
        <v>no</v>
      </c>
      <c r="AI5" s="130"/>
      <c r="AJ5" s="130"/>
    </row>
    <row r="6" spans="1:47" s="170" customFormat="1" ht="26.25" customHeight="1" thickBot="1" x14ac:dyDescent="0.25">
      <c r="A6" s="392" t="s">
        <v>17</v>
      </c>
      <c r="B6" s="393"/>
      <c r="C6" s="219" t="s">
        <v>18</v>
      </c>
      <c r="D6" s="210"/>
      <c r="E6" s="399" t="s">
        <v>19</v>
      </c>
      <c r="F6" s="397"/>
      <c r="G6" s="397"/>
      <c r="H6" s="397"/>
      <c r="I6" s="397"/>
      <c r="J6" s="398"/>
      <c r="K6" s="396" t="s">
        <v>20</v>
      </c>
      <c r="L6" s="397"/>
      <c r="M6" s="397"/>
      <c r="N6" s="397"/>
      <c r="O6" s="397"/>
      <c r="P6" s="398" t="s">
        <v>20</v>
      </c>
      <c r="Q6" s="396" t="s">
        <v>21</v>
      </c>
      <c r="R6" s="397"/>
      <c r="S6" s="397"/>
      <c r="T6" s="397"/>
      <c r="U6" s="397"/>
      <c r="V6" s="398" t="s">
        <v>21</v>
      </c>
      <c r="W6" s="396" t="s">
        <v>22</v>
      </c>
      <c r="X6" s="397"/>
      <c r="Y6" s="397"/>
      <c r="Z6" s="397"/>
      <c r="AA6" s="397"/>
      <c r="AB6" s="398" t="s">
        <v>22</v>
      </c>
      <c r="AC6" s="396" t="s">
        <v>23</v>
      </c>
      <c r="AD6" s="397"/>
      <c r="AE6" s="397"/>
      <c r="AF6" s="397"/>
      <c r="AG6" s="397"/>
      <c r="AH6" s="398" t="s">
        <v>23</v>
      </c>
      <c r="AI6" s="191"/>
      <c r="AJ6" s="192" t="s">
        <v>24</v>
      </c>
      <c r="AK6" s="373" t="s">
        <v>364</v>
      </c>
      <c r="AL6" s="374"/>
      <c r="AM6" s="375"/>
    </row>
    <row r="7" spans="1:47" s="232" customFormat="1" ht="57" customHeight="1" x14ac:dyDescent="0.2">
      <c r="A7" s="229" t="s">
        <v>25</v>
      </c>
      <c r="B7" s="230" t="s">
        <v>26</v>
      </c>
      <c r="C7" s="231" t="s">
        <v>27</v>
      </c>
      <c r="D7" s="230" t="s">
        <v>349</v>
      </c>
      <c r="E7" s="180" t="s">
        <v>28</v>
      </c>
      <c r="F7" s="172" t="s">
        <v>29</v>
      </c>
      <c r="G7" s="173" t="s">
        <v>30</v>
      </c>
      <c r="H7" s="173" t="s">
        <v>31</v>
      </c>
      <c r="I7" s="174" t="s">
        <v>32</v>
      </c>
      <c r="J7" s="175" t="s">
        <v>33</v>
      </c>
      <c r="K7" s="171" t="s">
        <v>34</v>
      </c>
      <c r="L7" s="172" t="s">
        <v>35</v>
      </c>
      <c r="M7" s="173" t="s">
        <v>36</v>
      </c>
      <c r="N7" s="173" t="s">
        <v>37</v>
      </c>
      <c r="O7" s="174" t="s">
        <v>38</v>
      </c>
      <c r="P7" s="175" t="s">
        <v>39</v>
      </c>
      <c r="Q7" s="171" t="s">
        <v>40</v>
      </c>
      <c r="R7" s="172" t="s">
        <v>41</v>
      </c>
      <c r="S7" s="173" t="s">
        <v>42</v>
      </c>
      <c r="T7" s="173" t="s">
        <v>43</v>
      </c>
      <c r="U7" s="174" t="s">
        <v>44</v>
      </c>
      <c r="V7" s="175" t="s">
        <v>45</v>
      </c>
      <c r="W7" s="171" t="s">
        <v>46</v>
      </c>
      <c r="X7" s="172" t="s">
        <v>47</v>
      </c>
      <c r="Y7" s="173" t="s">
        <v>48</v>
      </c>
      <c r="Z7" s="173" t="s">
        <v>49</v>
      </c>
      <c r="AA7" s="174" t="s">
        <v>50</v>
      </c>
      <c r="AB7" s="175" t="s">
        <v>51</v>
      </c>
      <c r="AC7" s="171" t="s">
        <v>52</v>
      </c>
      <c r="AD7" s="172" t="s">
        <v>53</v>
      </c>
      <c r="AE7" s="173" t="s">
        <v>54</v>
      </c>
      <c r="AF7" s="173" t="s">
        <v>55</v>
      </c>
      <c r="AG7" s="174" t="s">
        <v>56</v>
      </c>
      <c r="AH7" s="175" t="s">
        <v>57</v>
      </c>
      <c r="AI7" s="228" t="s">
        <v>58</v>
      </c>
      <c r="AJ7" s="228"/>
      <c r="AK7" s="363" t="s">
        <v>351</v>
      </c>
      <c r="AL7" s="363" t="s">
        <v>355</v>
      </c>
      <c r="AM7" s="363" t="s">
        <v>356</v>
      </c>
      <c r="AU7" s="232" t="s">
        <v>59</v>
      </c>
    </row>
    <row r="8" spans="1:47" x14ac:dyDescent="0.2">
      <c r="A8" s="181"/>
      <c r="B8" s="182"/>
      <c r="C8" s="220" t="s">
        <v>60</v>
      </c>
      <c r="D8" s="225">
        <v>100000</v>
      </c>
      <c r="E8" s="226">
        <f>ROUND((D8/12*$M$2*(1+$C$5))+(D8/12*$M$3*(1+$C$5)*(1+$C$5)),0)</f>
        <v>104545</v>
      </c>
      <c r="F8" s="133">
        <f>G8*12</f>
        <v>1.2000000000000002</v>
      </c>
      <c r="G8" s="134">
        <v>0.1</v>
      </c>
      <c r="H8" s="135">
        <f>ROUND(IF(E8&gt;=$J$4,$J$4*G8,G8*E8),0)</f>
        <v>10455</v>
      </c>
      <c r="I8" s="135">
        <f>ROUND(H8*$J$2,0)</f>
        <v>2692</v>
      </c>
      <c r="J8" s="136">
        <f>IF($H$4&gt;0,IF($M$4="Yes",$AM8,SUM(H8:I8)),0)</f>
        <v>13147</v>
      </c>
      <c r="K8" s="135">
        <f>ROUND(IF(P$5="yes",(E8*(1+$C$5)),0),0)</f>
        <v>107681</v>
      </c>
      <c r="L8" s="133">
        <f>M8*12</f>
        <v>1.2000000000000002</v>
      </c>
      <c r="M8" s="137">
        <f>IF($P$5="yes",G8,0)</f>
        <v>0.1</v>
      </c>
      <c r="N8" s="135">
        <f>ROUND(IF(K8&gt;=($J$4*(1+$C$5)),($J$4*(1+$C$5))*M8,M8*K8),0)</f>
        <v>10768</v>
      </c>
      <c r="O8" s="135">
        <f>ROUND(N8*$J$2,0)</f>
        <v>2773</v>
      </c>
      <c r="P8" s="136">
        <f>IF($H$4&gt;1,IF($M$4="Yes",$AM8,SUM(N8:O8)),0)</f>
        <v>13541</v>
      </c>
      <c r="Q8" s="135">
        <f>ROUND(IF(V$5="yes",(K8*(1+$C$5)),0),0)</f>
        <v>110911</v>
      </c>
      <c r="R8" s="133">
        <f>S8*12</f>
        <v>1.2000000000000002</v>
      </c>
      <c r="S8" s="137">
        <f>IF($V$5="yes",M8,0)</f>
        <v>0.1</v>
      </c>
      <c r="T8" s="135">
        <f>ROUND(IF(Q8&gt;=($J$4*(1+$C$5)^2),($J$4*(1+$C$5)^2)*S8,S8*Q8),0)</f>
        <v>11091</v>
      </c>
      <c r="U8" s="135">
        <f>ROUND(T8*$J$2,0)</f>
        <v>2856</v>
      </c>
      <c r="V8" s="136">
        <f>IF($H$4&gt;2,IF($M$4="Yes",$AM8,SUM(T8:U8)),0)</f>
        <v>13947</v>
      </c>
      <c r="W8" s="135">
        <f>ROUND(IF(AB$5="yes",(Q8*(1+$C$5)),0),0)</f>
        <v>0</v>
      </c>
      <c r="X8" s="133">
        <f>Y8*12</f>
        <v>0</v>
      </c>
      <c r="Y8" s="137">
        <f>IF($AB$5="yes",S8,0)</f>
        <v>0</v>
      </c>
      <c r="Z8" s="135">
        <f>ROUND(IF(W8&gt;=($J$4*(1+$C$5)^3),($J$4*(1+$C$5)^3)*Y8,Y8*W8),0)</f>
        <v>0</v>
      </c>
      <c r="AA8" s="135">
        <f>ROUND(Z8*$J$2,0)</f>
        <v>0</v>
      </c>
      <c r="AB8" s="136">
        <f>IF($H$4&gt;3,IF($M$4="Yes",$AM8,SUM(Z8:AA8)),0)</f>
        <v>0</v>
      </c>
      <c r="AC8" s="135">
        <f>ROUND(IF(AH$5="yes",(W8*(1+$C$5)),0),0)</f>
        <v>0</v>
      </c>
      <c r="AD8" s="133">
        <f>AE8*12</f>
        <v>0</v>
      </c>
      <c r="AE8" s="137">
        <f>IF($AH$5="yes",Y8,0)</f>
        <v>0</v>
      </c>
      <c r="AF8" s="135">
        <f>ROUND(IF(AC8&gt;=($J$4*(1+$C$5)^4),($J$4*(1+$C$5)^4)*AE8,AE8*AC8),0)</f>
        <v>0</v>
      </c>
      <c r="AG8" s="135">
        <f>ROUND(AF8*$J$2,0)</f>
        <v>0</v>
      </c>
      <c r="AH8" s="136">
        <f>IF($H$4&gt;4,IF($M$4="Yes",$AM8,SUM(AF8:AG8)),0)</f>
        <v>0</v>
      </c>
      <c r="AI8" s="138">
        <f t="shared" ref="AI8:AI12" si="0">AH8+AB8+V8+P8+J8</f>
        <v>40635</v>
      </c>
      <c r="AJ8" s="138"/>
      <c r="AK8" s="367">
        <f t="shared" ref="AK8:AL11" si="1">ROUND(IF($H$4&gt;4,SUM(H8,N8,T8,Z8,AF8)/$H$4,IF($H$4&gt;3,SUM(H8,N8,T8,Z8)/$H$4,IF($H$4&gt;2,SUM(H8,N8,T8)/$H$4,IF($H$4&gt;1,SUM(H8,N8)/$H$4)))),0)</f>
        <v>10781</v>
      </c>
      <c r="AL8" s="367">
        <f t="shared" si="1"/>
        <v>2776</v>
      </c>
      <c r="AM8" s="368">
        <f>SUM(AK8:AL8)</f>
        <v>13557</v>
      </c>
      <c r="AN8" s="139"/>
    </row>
    <row r="9" spans="1:47" x14ac:dyDescent="0.2">
      <c r="A9" s="181"/>
      <c r="B9" s="182"/>
      <c r="C9" s="220" t="s">
        <v>61</v>
      </c>
      <c r="D9" s="225"/>
      <c r="E9" s="226">
        <f>ROUND((D9/12*$M$2*(1+$C$5))+(D9/12*$M$3*(1+$C$5)*(1+$C$5)),0)</f>
        <v>0</v>
      </c>
      <c r="F9" s="133">
        <f>G9*12</f>
        <v>0</v>
      </c>
      <c r="G9" s="134"/>
      <c r="H9" s="135">
        <f>ROUND(IF(E9&gt;=$J$4,$J$4*G9,G9*E9),0)</f>
        <v>0</v>
      </c>
      <c r="I9" s="135">
        <f>ROUND(H9*$J$2,0)</f>
        <v>0</v>
      </c>
      <c r="J9" s="136">
        <f>IF($H$4&gt;0,IF($M$4="Yes",$AM9,SUM(H9:I9)),0)</f>
        <v>0</v>
      </c>
      <c r="K9" s="135">
        <f>ROUND(IF(P$5="yes",(E9*(1+$C$5)),0),0)</f>
        <v>0</v>
      </c>
      <c r="L9" s="133">
        <f>M9*12</f>
        <v>0</v>
      </c>
      <c r="M9" s="137">
        <f>IF($P$5="yes",G9,0)</f>
        <v>0</v>
      </c>
      <c r="N9" s="135">
        <f>ROUND(IF(K9&gt;=($J$4*(1+$C$5)),($J$4*(1+$C$5))*M9,M9*K9),0)</f>
        <v>0</v>
      </c>
      <c r="O9" s="135">
        <f>ROUND(N9*$J$2,0)</f>
        <v>0</v>
      </c>
      <c r="P9" s="136">
        <f>IF($H$4&gt;1,IF($M$4="Yes",$AM9,SUM(N9:O9)),0)</f>
        <v>0</v>
      </c>
      <c r="Q9" s="135">
        <f>ROUND(IF(V$5="yes",(K9*(1+$C$5)),0),0)</f>
        <v>0</v>
      </c>
      <c r="R9" s="133">
        <f>S9*12</f>
        <v>0</v>
      </c>
      <c r="S9" s="137">
        <f>IF($V$5="yes",M9,0)</f>
        <v>0</v>
      </c>
      <c r="T9" s="135">
        <f>ROUND(IF(Q9&gt;=($J$4*(1+$C$5)^2),($J$4*(1+$C$5)^2)*S9,S9*Q9),0)</f>
        <v>0</v>
      </c>
      <c r="U9" s="135">
        <f>ROUND(T9*$J$2,0)</f>
        <v>0</v>
      </c>
      <c r="V9" s="136">
        <f>IF($H$4&gt;2,IF($M$4="Yes",$AM9,SUM(T9:U9)),0)</f>
        <v>0</v>
      </c>
      <c r="W9" s="135">
        <f>ROUND(IF(AB$5="yes",(Q9*(1+$C$5)),0),0)</f>
        <v>0</v>
      </c>
      <c r="X9" s="133">
        <f>Y9*12</f>
        <v>0</v>
      </c>
      <c r="Y9" s="137">
        <f>IF($AB$5="yes",S9,0)</f>
        <v>0</v>
      </c>
      <c r="Z9" s="135">
        <f>ROUND(IF(W9&gt;=($J$4*(1+$C$5)^3),($J$4*(1+$C$5)^3)*Y9,Y9*W9),0)</f>
        <v>0</v>
      </c>
      <c r="AA9" s="135">
        <f>ROUND(Z9*$J$2,0)</f>
        <v>0</v>
      </c>
      <c r="AB9" s="136">
        <f>IF($H$4&gt;3,IF($M$4="Yes",$AM9,SUM(Z9:AA9)),0)</f>
        <v>0</v>
      </c>
      <c r="AC9" s="135">
        <f>ROUND(IF(AH$5="yes",(W9*(1+$C$5)),0),0)</f>
        <v>0</v>
      </c>
      <c r="AD9" s="133">
        <f>AE9*12</f>
        <v>0</v>
      </c>
      <c r="AE9" s="137">
        <f>IF($AH$5="yes",Y9,0)</f>
        <v>0</v>
      </c>
      <c r="AF9" s="135">
        <f>ROUND(IF(AC9&gt;=($J$4*(1+$C$5)^4),($J$4*(1+$C$5)^4)*AE9,AE9*AC9),0)</f>
        <v>0</v>
      </c>
      <c r="AG9" s="135">
        <f>ROUND(AF9*$J$2,0)</f>
        <v>0</v>
      </c>
      <c r="AH9" s="136">
        <f>IF($H$4&gt;4,IF($M$4="Yes",$AM9,SUM(AF9:AG9)),0)</f>
        <v>0</v>
      </c>
      <c r="AI9" s="138">
        <f t="shared" si="0"/>
        <v>0</v>
      </c>
      <c r="AJ9" s="138"/>
      <c r="AK9" s="367">
        <f t="shared" si="1"/>
        <v>0</v>
      </c>
      <c r="AL9" s="367">
        <f t="shared" si="1"/>
        <v>0</v>
      </c>
      <c r="AM9" s="368">
        <f>SUM(AK9:AL9)</f>
        <v>0</v>
      </c>
    </row>
    <row r="10" spans="1:47" x14ac:dyDescent="0.2">
      <c r="A10" s="181"/>
      <c r="B10" s="182"/>
      <c r="C10" s="220" t="s">
        <v>61</v>
      </c>
      <c r="D10" s="225"/>
      <c r="E10" s="226">
        <f>ROUND((D10/12*$M$2*(1+$C$5))+(D10/12*$M$3*(1+$C$5)*(1+$C$5)),0)</f>
        <v>0</v>
      </c>
      <c r="F10" s="133">
        <f>G10*12</f>
        <v>0</v>
      </c>
      <c r="G10" s="134"/>
      <c r="H10" s="135">
        <f>ROUND(IF(E10&gt;=$J$4,$J$4*G10,G10*E10),0)</f>
        <v>0</v>
      </c>
      <c r="I10" s="135">
        <f>ROUND(H10*$J$2,0)</f>
        <v>0</v>
      </c>
      <c r="J10" s="136">
        <f>IF($H$4&gt;0,IF($M$4="Yes",$AM10,SUM(H10:I10)),0)</f>
        <v>0</v>
      </c>
      <c r="K10" s="135">
        <f>ROUND(IF(P$5="yes",(E10*(1+$C$5)),0),0)</f>
        <v>0</v>
      </c>
      <c r="L10" s="133">
        <f>M10*12</f>
        <v>0</v>
      </c>
      <c r="M10" s="137">
        <f>IF($P$5="yes",G10,0)</f>
        <v>0</v>
      </c>
      <c r="N10" s="135">
        <f>ROUND(IF(K10&gt;=($J$4*(1+$C$5)),($J$4*(1+$C$5))*M10,M10*K10),0)</f>
        <v>0</v>
      </c>
      <c r="O10" s="135">
        <f>ROUND(N10*$J$2,0)</f>
        <v>0</v>
      </c>
      <c r="P10" s="136">
        <f>IF($H$4&gt;1,IF($M$4="Yes",$AM10,SUM(N10:O10)),0)</f>
        <v>0</v>
      </c>
      <c r="Q10" s="135">
        <f>ROUND(IF(V$5="yes",(K10*(1+$C$5)),0),0)</f>
        <v>0</v>
      </c>
      <c r="R10" s="133">
        <f>S10*12</f>
        <v>0</v>
      </c>
      <c r="S10" s="137">
        <f>IF($V$5="yes",M10,0)</f>
        <v>0</v>
      </c>
      <c r="T10" s="135">
        <f>ROUND(IF(Q10&gt;=($J$4*(1+$C$5)^2),($J$4*(1+$C$5)^2)*S10,S10*Q10),0)</f>
        <v>0</v>
      </c>
      <c r="U10" s="135">
        <f>ROUND(T10*$J$2,0)</f>
        <v>0</v>
      </c>
      <c r="V10" s="136">
        <f>IF($H$4&gt;2,IF($M$4="Yes",$AM10,SUM(T10:U10)),0)</f>
        <v>0</v>
      </c>
      <c r="W10" s="135">
        <f>ROUND(IF(AB$5="yes",(Q10*(1+$C$5)),0),0)</f>
        <v>0</v>
      </c>
      <c r="X10" s="133">
        <f>Y10*12</f>
        <v>0</v>
      </c>
      <c r="Y10" s="137">
        <f>IF($AB$5="yes",S10,0)</f>
        <v>0</v>
      </c>
      <c r="Z10" s="135">
        <f>ROUND(IF(W10&gt;=($J$4*(1+$C$5)^3),($J$4*(1+$C$5)^3)*Y10,Y10*W10),0)</f>
        <v>0</v>
      </c>
      <c r="AA10" s="135">
        <f>ROUND(Z10*$J$2,0)</f>
        <v>0</v>
      </c>
      <c r="AB10" s="136">
        <f>IF($H$4&gt;3,IF($M$4="Yes",$AM10,SUM(Z10:AA10)),0)</f>
        <v>0</v>
      </c>
      <c r="AC10" s="135">
        <f>ROUND(IF(AH$5="yes",(W10*(1+$C$5)),0),0)</f>
        <v>0</v>
      </c>
      <c r="AD10" s="133">
        <f>AE10*12</f>
        <v>0</v>
      </c>
      <c r="AE10" s="137">
        <f>IF($AH$5="yes",Y10,0)</f>
        <v>0</v>
      </c>
      <c r="AF10" s="135">
        <f>ROUND(IF(AC10&gt;=($J$4*(1+$C$5)^4),($J$4*(1+$C$5)^4)*AE10,AE10*AC10),0)</f>
        <v>0</v>
      </c>
      <c r="AG10" s="135">
        <f>ROUND(AF10*$J$2,0)</f>
        <v>0</v>
      </c>
      <c r="AH10" s="136">
        <f>IF($H$4&gt;4,IF($M$4="Yes",$AM10,SUM(AF10:AG10)),0)</f>
        <v>0</v>
      </c>
      <c r="AI10" s="138">
        <f t="shared" si="0"/>
        <v>0</v>
      </c>
      <c r="AJ10" s="138"/>
      <c r="AK10" s="367">
        <f t="shared" si="1"/>
        <v>0</v>
      </c>
      <c r="AL10" s="367">
        <f t="shared" si="1"/>
        <v>0</v>
      </c>
      <c r="AM10" s="368">
        <f>SUM(AK10:AL10)</f>
        <v>0</v>
      </c>
    </row>
    <row r="11" spans="1:47" x14ac:dyDescent="0.2">
      <c r="A11" s="181"/>
      <c r="B11" s="182"/>
      <c r="C11" s="220" t="s">
        <v>61</v>
      </c>
      <c r="D11" s="225"/>
      <c r="E11" s="226">
        <f>ROUND((D11/12*$M$2*(1+$C$5))+(D11/12*$M$3*(1+$C$5)*(1+$C$5)),0)</f>
        <v>0</v>
      </c>
      <c r="F11" s="133">
        <f>G11*12</f>
        <v>0</v>
      </c>
      <c r="G11" s="134"/>
      <c r="H11" s="135">
        <f>ROUND(IF(E11&gt;=$J$4,$J$4*G11,G11*E11),0)</f>
        <v>0</v>
      </c>
      <c r="I11" s="135">
        <f>ROUND(H11*$J$2,0)</f>
        <v>0</v>
      </c>
      <c r="J11" s="136">
        <f>IF($H$4&gt;0,IF($M$4="Yes",$AM11,SUM(H11:I11)),0)</f>
        <v>0</v>
      </c>
      <c r="K11" s="135">
        <f>ROUND(IF(P$5="yes",(E11*(1+$C$5)),0),0)</f>
        <v>0</v>
      </c>
      <c r="L11" s="133">
        <f>M11*12</f>
        <v>0</v>
      </c>
      <c r="M11" s="137">
        <f>IF($P$5="yes",G11,0)</f>
        <v>0</v>
      </c>
      <c r="N11" s="135">
        <f>ROUND(IF(K11&gt;=($J$4*(1+$C$5)),($J$4*(1+$C$5))*M11,M11*K11),0)</f>
        <v>0</v>
      </c>
      <c r="O11" s="135">
        <f>ROUND(N11*$J$2,0)</f>
        <v>0</v>
      </c>
      <c r="P11" s="136">
        <f>IF($M$4="Yes",$AM11,SUM(N11:O11))</f>
        <v>0</v>
      </c>
      <c r="Q11" s="135">
        <f>ROUND(IF(V$5="yes",(K11*(1+$C$5)),0),0)</f>
        <v>0</v>
      </c>
      <c r="R11" s="133">
        <f>S11*12</f>
        <v>0</v>
      </c>
      <c r="S11" s="137">
        <f>IF($V$5="yes",M11,0)</f>
        <v>0</v>
      </c>
      <c r="T11" s="135">
        <f>ROUND(IF(Q11&gt;=($J$4*(1+$C$5)^2),($J$4*(1+$C$5)^2)*S11,S11*Q11),0)</f>
        <v>0</v>
      </c>
      <c r="U11" s="135">
        <f>ROUND(T11*$J$2,0)</f>
        <v>0</v>
      </c>
      <c r="V11" s="136">
        <f>IF($H$4&gt;2,IF($M$4="Yes",$AM11,SUM(T11:U11)),0)</f>
        <v>0</v>
      </c>
      <c r="W11" s="135">
        <f>ROUND(IF(AB$5="yes",(Q11*(1+$C$5)),0),0)</f>
        <v>0</v>
      </c>
      <c r="X11" s="133">
        <f>Y11*12</f>
        <v>0</v>
      </c>
      <c r="Y11" s="137">
        <f>IF($AB$5="yes",S11,0)</f>
        <v>0</v>
      </c>
      <c r="Z11" s="135">
        <f>ROUND(IF(W11&gt;=($J$4*(1+$C$5)^3),($J$4*(1+$C$5)^3)*Y11,Y11*W11),0)</f>
        <v>0</v>
      </c>
      <c r="AA11" s="135">
        <f>ROUND(Z11*$J$2,0)</f>
        <v>0</v>
      </c>
      <c r="AB11" s="136">
        <f>IF($M$4="Yes",$AM11,SUM(Z11:AA11))</f>
        <v>0</v>
      </c>
      <c r="AC11" s="135">
        <f>ROUND(IF(AH$5="yes",(W11*(1+$C$5)),0),0)</f>
        <v>0</v>
      </c>
      <c r="AD11" s="133">
        <f>AE11*12</f>
        <v>0</v>
      </c>
      <c r="AE11" s="137">
        <f>IF($AH$5="yes",Y11,0)</f>
        <v>0</v>
      </c>
      <c r="AF11" s="135">
        <f>ROUND(IF(AC11&gt;=($J$4*(1+$C$5)^4),($J$4*(1+$C$5)^4)*AE11,AE11*AC11),0)</f>
        <v>0</v>
      </c>
      <c r="AG11" s="135">
        <f>ROUND(AF11*$J$2,0)</f>
        <v>0</v>
      </c>
      <c r="AH11" s="136">
        <f>IF($H$4&gt;3,IF($M$4="Yes",$AM11,SUM(AF11:AG11)),0)</f>
        <v>0</v>
      </c>
      <c r="AI11" s="138">
        <f t="shared" si="0"/>
        <v>0</v>
      </c>
      <c r="AJ11" s="138"/>
      <c r="AK11" s="367">
        <f t="shared" si="1"/>
        <v>0</v>
      </c>
      <c r="AL11" s="367">
        <f t="shared" si="1"/>
        <v>0</v>
      </c>
      <c r="AM11" s="368">
        <f>SUM(AK11:AL11)</f>
        <v>0</v>
      </c>
    </row>
    <row r="12" spans="1:47" ht="13.5" thickBot="1" x14ac:dyDescent="0.25">
      <c r="A12" s="405" t="s">
        <v>62</v>
      </c>
      <c r="B12" s="406"/>
      <c r="C12" s="406"/>
      <c r="D12" s="406"/>
      <c r="E12" s="406"/>
      <c r="F12" s="406"/>
      <c r="G12" s="407"/>
      <c r="H12" s="178">
        <f>SUM(H8:H11)</f>
        <v>10455</v>
      </c>
      <c r="I12" s="178">
        <f>SUM(I8:I11)</f>
        <v>2692</v>
      </c>
      <c r="J12" s="179">
        <f>SUM(J8:J11)</f>
        <v>13147</v>
      </c>
      <c r="K12" s="386"/>
      <c r="L12" s="387"/>
      <c r="M12" s="387"/>
      <c r="N12" s="178">
        <f>SUM(N8:N11)</f>
        <v>10768</v>
      </c>
      <c r="O12" s="178">
        <f>SUM(O8:O11)</f>
        <v>2773</v>
      </c>
      <c r="P12" s="179">
        <f>SUM(P8:P11)</f>
        <v>13541</v>
      </c>
      <c r="Q12" s="386"/>
      <c r="R12" s="387"/>
      <c r="S12" s="387"/>
      <c r="T12" s="178">
        <f>SUM(T8:T11)</f>
        <v>11091</v>
      </c>
      <c r="U12" s="178">
        <f>SUM(U8:U11)</f>
        <v>2856</v>
      </c>
      <c r="V12" s="179">
        <f>SUM(V8:V11)</f>
        <v>13947</v>
      </c>
      <c r="W12" s="386"/>
      <c r="X12" s="387"/>
      <c r="Y12" s="387"/>
      <c r="Z12" s="178">
        <f>SUM(Z8:Z11)</f>
        <v>0</v>
      </c>
      <c r="AA12" s="178">
        <f>SUM(AA8:AA11)</f>
        <v>0</v>
      </c>
      <c r="AB12" s="179">
        <f>SUM(AB8:AB11)</f>
        <v>0</v>
      </c>
      <c r="AC12" s="386"/>
      <c r="AD12" s="387"/>
      <c r="AE12" s="387"/>
      <c r="AF12" s="178">
        <f>SUM(AF8:AF11)</f>
        <v>0</v>
      </c>
      <c r="AG12" s="178">
        <f>SUM(AG8:AG11)</f>
        <v>0</v>
      </c>
      <c r="AH12" s="179">
        <f>SUM(AH8:AH11)</f>
        <v>0</v>
      </c>
      <c r="AI12" s="138">
        <f t="shared" si="0"/>
        <v>40635</v>
      </c>
      <c r="AJ12" s="138" t="b">
        <f>IF(AI12=SUM(AI8:AI11),TRUE)</f>
        <v>1</v>
      </c>
    </row>
    <row r="13" spans="1:47" ht="25.5" customHeight="1" thickBot="1" x14ac:dyDescent="0.25">
      <c r="A13" s="394" t="s">
        <v>63</v>
      </c>
      <c r="B13" s="395"/>
      <c r="C13" s="221"/>
      <c r="D13" s="227"/>
      <c r="E13" s="165"/>
      <c r="F13" s="165"/>
      <c r="G13" s="165"/>
      <c r="H13" s="165"/>
      <c r="I13" s="165"/>
      <c r="J13" s="189"/>
      <c r="K13" s="190"/>
      <c r="L13" s="165"/>
      <c r="M13" s="165"/>
      <c r="N13" s="165"/>
      <c r="O13" s="165"/>
      <c r="P13" s="189"/>
      <c r="Q13" s="190"/>
      <c r="R13" s="165"/>
      <c r="S13" s="165"/>
      <c r="T13" s="165"/>
      <c r="U13" s="165"/>
      <c r="V13" s="189"/>
      <c r="W13" s="190"/>
      <c r="X13" s="165"/>
      <c r="Y13" s="165"/>
      <c r="Z13" s="165"/>
      <c r="AA13" s="165"/>
      <c r="AB13" s="189"/>
      <c r="AC13" s="190"/>
      <c r="AD13" s="165"/>
      <c r="AE13" s="165"/>
      <c r="AF13" s="165"/>
      <c r="AG13" s="165"/>
      <c r="AH13" s="189"/>
      <c r="AI13" s="177"/>
      <c r="AJ13" s="177"/>
    </row>
    <row r="14" spans="1:47" s="232" customFormat="1" ht="53.25" customHeight="1" x14ac:dyDescent="0.2">
      <c r="A14" s="171" t="s">
        <v>25</v>
      </c>
      <c r="B14" s="172" t="s">
        <v>26</v>
      </c>
      <c r="C14" s="173" t="s">
        <v>27</v>
      </c>
      <c r="D14" s="230" t="s">
        <v>350</v>
      </c>
      <c r="E14" s="180" t="s">
        <v>64</v>
      </c>
      <c r="F14" s="172" t="s">
        <v>29</v>
      </c>
      <c r="G14" s="173" t="s">
        <v>30</v>
      </c>
      <c r="H14" s="173" t="s">
        <v>31</v>
      </c>
      <c r="I14" s="174" t="s">
        <v>32</v>
      </c>
      <c r="J14" s="175" t="s">
        <v>33</v>
      </c>
      <c r="K14" s="171" t="s">
        <v>34</v>
      </c>
      <c r="L14" s="172" t="s">
        <v>35</v>
      </c>
      <c r="M14" s="173" t="s">
        <v>65</v>
      </c>
      <c r="N14" s="173" t="s">
        <v>37</v>
      </c>
      <c r="O14" s="174" t="s">
        <v>38</v>
      </c>
      <c r="P14" s="175" t="s">
        <v>39</v>
      </c>
      <c r="Q14" s="171" t="s">
        <v>40</v>
      </c>
      <c r="R14" s="172" t="s">
        <v>41</v>
      </c>
      <c r="S14" s="173" t="s">
        <v>42</v>
      </c>
      <c r="T14" s="173" t="s">
        <v>43</v>
      </c>
      <c r="U14" s="174" t="s">
        <v>44</v>
      </c>
      <c r="V14" s="175" t="s">
        <v>45</v>
      </c>
      <c r="W14" s="171" t="s">
        <v>46</v>
      </c>
      <c r="X14" s="172" t="s">
        <v>47</v>
      </c>
      <c r="Y14" s="173" t="s">
        <v>48</v>
      </c>
      <c r="Z14" s="173" t="s">
        <v>49</v>
      </c>
      <c r="AA14" s="174" t="s">
        <v>50</v>
      </c>
      <c r="AB14" s="175" t="s">
        <v>51</v>
      </c>
      <c r="AC14" s="171" t="s">
        <v>52</v>
      </c>
      <c r="AD14" s="172" t="s">
        <v>53</v>
      </c>
      <c r="AE14" s="173" t="s">
        <v>54</v>
      </c>
      <c r="AF14" s="173" t="s">
        <v>55</v>
      </c>
      <c r="AG14" s="174" t="s">
        <v>56</v>
      </c>
      <c r="AH14" s="175" t="s">
        <v>57</v>
      </c>
      <c r="AI14" s="228" t="s">
        <v>58</v>
      </c>
      <c r="AJ14" s="228"/>
      <c r="AU14" s="232" t="s">
        <v>59</v>
      </c>
    </row>
    <row r="15" spans="1:47" x14ac:dyDescent="0.2">
      <c r="A15" s="183"/>
      <c r="B15" s="132"/>
      <c r="C15" s="220"/>
      <c r="D15" s="225">
        <v>50000</v>
      </c>
      <c r="E15" s="226">
        <f>ROUND((D15/12*$M$2*(1+$C$5))+(D15/12*$M$3*(1+$C$5)*(1+$C$5)),0)</f>
        <v>52273</v>
      </c>
      <c r="F15" s="133">
        <f>G15*12</f>
        <v>12</v>
      </c>
      <c r="G15" s="134">
        <v>1</v>
      </c>
      <c r="H15" s="135">
        <f>ROUND(IF(E15&gt;=$J$4,$J$4*G15,G15*E15),0)</f>
        <v>52273</v>
      </c>
      <c r="I15" s="135">
        <f>ROUND(H15*$J$2,0)</f>
        <v>13460</v>
      </c>
      <c r="J15" s="136">
        <f>IF($H$4&gt;0,IF($M$4="Yes",$AM15,SUM(H15:I15)),0)</f>
        <v>65733</v>
      </c>
      <c r="K15" s="135">
        <f>ROUND(IF(P$5="yes",(E15*(1+$C$5)),0),0)</f>
        <v>53841</v>
      </c>
      <c r="L15" s="133">
        <f>M15*12</f>
        <v>12</v>
      </c>
      <c r="M15" s="137">
        <f>IF($P$5="yes",G15,0)</f>
        <v>1</v>
      </c>
      <c r="N15" s="135">
        <f>ROUND(IF(K15&gt;=($J$4*(1+$C$5)),($J$4*(1+$C$5))*M15,M15*K15),0)</f>
        <v>53841</v>
      </c>
      <c r="O15" s="135">
        <f>ROUND(N15*$J$2,0)</f>
        <v>13864</v>
      </c>
      <c r="P15" s="136">
        <f>IF($H$4&gt;1,IF($M$4="Yes",$AM15,SUM(N15:O15)),0)</f>
        <v>67705</v>
      </c>
      <c r="Q15" s="135">
        <f>ROUND(IF(V$5="yes",(K15*(1+$C$5)),0),0)</f>
        <v>55456</v>
      </c>
      <c r="R15" s="133">
        <f>S15*12</f>
        <v>12</v>
      </c>
      <c r="S15" s="137">
        <f>IF($V$5="yes",M15,0)</f>
        <v>1</v>
      </c>
      <c r="T15" s="135">
        <f>ROUND(IF(Q15&gt;=($J$4*(1+$C$5)^2),($J$4*(1+$C$5)^2)*S15,S15*Q15),0)</f>
        <v>55456</v>
      </c>
      <c r="U15" s="135">
        <f>ROUND(T15*$J$2,0)</f>
        <v>14280</v>
      </c>
      <c r="V15" s="136">
        <f>IF($H$4&gt;2,IF($M$4="Yes",$AM15,SUM(T15:U15)),0)</f>
        <v>69736</v>
      </c>
      <c r="W15" s="135">
        <f>ROUND(IF(AB$5="yes",(Q15*(1+$C$5)),0),0)</f>
        <v>0</v>
      </c>
      <c r="X15" s="133">
        <f>Y15*12</f>
        <v>0</v>
      </c>
      <c r="Y15" s="137">
        <f>IF($AB$5="yes",S15,0)</f>
        <v>0</v>
      </c>
      <c r="Z15" s="135">
        <f>ROUND(IF(W15&gt;=($J$4*(1+$C$5)^3),($J$4*(1+$C$5)^3)*Y15,Y15*W15),0)</f>
        <v>0</v>
      </c>
      <c r="AA15" s="135">
        <f>ROUND(Z15*$J$2,0)</f>
        <v>0</v>
      </c>
      <c r="AB15" s="136">
        <f>IF($H$4&gt;3,IF($M$4="Yes",$AM15,SUM(Z15:AA15)),0)</f>
        <v>0</v>
      </c>
      <c r="AC15" s="135">
        <f>ROUND(IF(AH$5="yes",(W15*(1+$C$5)),0),0)</f>
        <v>0</v>
      </c>
      <c r="AD15" s="133">
        <f>AE15*12</f>
        <v>0</v>
      </c>
      <c r="AE15" s="137">
        <f>IF($AH$5="yes",Y15,0)</f>
        <v>0</v>
      </c>
      <c r="AF15" s="135">
        <f>ROUND(IF(AC15&gt;=($J$4*(1+$C$5)^4),($J$4*(1+$C$5)^4)*AE15,AE15*AC15),0)</f>
        <v>0</v>
      </c>
      <c r="AG15" s="135">
        <f>ROUND(AF15*$J$2,0)</f>
        <v>0</v>
      </c>
      <c r="AH15" s="136">
        <f>IF($H$4&gt;4,IF($M$4="Yes",$AM15,SUM(AF15:AG15)),0)</f>
        <v>0</v>
      </c>
      <c r="AI15" s="138">
        <f t="shared" ref="AI15:AI19" si="2">AH15+AB15+V15+P15+J15</f>
        <v>203174</v>
      </c>
      <c r="AJ15" s="138"/>
      <c r="AK15" s="367">
        <f t="shared" ref="AK15:AL17" si="3">ROUND(IF($H$4&gt;4,SUM(H15,N15,T15,Z15,AF15)/$H$4,IF($H$4&gt;3,SUM(H15,N15,T15,Z15)/$H$4,IF($H$4&gt;2,SUM(H15,N15,T15)/$H$4,IF($H$4&gt;1,SUM(H15,N15)/$H$4)))),0)</f>
        <v>53907</v>
      </c>
      <c r="AL15" s="367">
        <f t="shared" si="3"/>
        <v>13881</v>
      </c>
      <c r="AM15" s="368">
        <f>SUM(AK15:AL15)</f>
        <v>67788</v>
      </c>
    </row>
    <row r="16" spans="1:47" x14ac:dyDescent="0.2">
      <c r="A16" s="183"/>
      <c r="B16" s="132"/>
      <c r="C16" s="222"/>
      <c r="D16" s="225"/>
      <c r="E16" s="226">
        <f>ROUND((D16/12*$M$2*(1+$C$5))+(D16/12*$M$3*(1+$C$5)*(1+$C$5)),0)</f>
        <v>0</v>
      </c>
      <c r="F16" s="133">
        <f>G16*12</f>
        <v>0</v>
      </c>
      <c r="G16" s="134"/>
      <c r="H16" s="135">
        <f>ROUND(IF(E16&gt;=$J$4,$J$4*G16,G16*E16),0)</f>
        <v>0</v>
      </c>
      <c r="I16" s="135">
        <f>ROUND(H16*$J$2,0)</f>
        <v>0</v>
      </c>
      <c r="J16" s="136">
        <f>IF($H$4&gt;0,IF($M$4="Yes",$AM16,SUM(H16:I16)),0)</f>
        <v>0</v>
      </c>
      <c r="K16" s="135">
        <f>ROUND(IF(P$5="yes",(E16*(1+$C$5)),0),0)</f>
        <v>0</v>
      </c>
      <c r="L16" s="133">
        <f>M16*12</f>
        <v>0</v>
      </c>
      <c r="M16" s="137">
        <f>IF($P$5="yes",G16,0)</f>
        <v>0</v>
      </c>
      <c r="N16" s="135">
        <f>ROUND(IF(K16&gt;=($J$4*(1+$C$5)),($J$4*(1+$C$5))*M16,M16*K16),0)</f>
        <v>0</v>
      </c>
      <c r="O16" s="135">
        <f>ROUND(N16*$J$2,0)</f>
        <v>0</v>
      </c>
      <c r="P16" s="136">
        <f>IF($H$4&gt;1,IF($M$4="Yes",$AM16,SUM(N16:O16)),0)</f>
        <v>0</v>
      </c>
      <c r="Q16" s="135">
        <f>ROUND(IF(V$5="yes",(K16*(1+$C$5)),0),0)</f>
        <v>0</v>
      </c>
      <c r="R16" s="133">
        <f>S16*12</f>
        <v>0</v>
      </c>
      <c r="S16" s="137">
        <f>IF($V$5="yes",M16,0)</f>
        <v>0</v>
      </c>
      <c r="T16" s="135">
        <f>ROUND(IF(Q16&gt;=($J$4*(1+$C$5)^2),($J$4*(1+$C$5)^2)*S16,S16*Q16),0)</f>
        <v>0</v>
      </c>
      <c r="U16" s="135">
        <f>ROUND(T16*$J$2,0)</f>
        <v>0</v>
      </c>
      <c r="V16" s="136">
        <f>IF($H$4&gt;2,IF($M$4="Yes",$AM16,SUM(T16:U16)),0)</f>
        <v>0</v>
      </c>
      <c r="W16" s="135">
        <f>ROUND(IF(AB$5="yes",(Q16*(1+$C$5)),0),0)</f>
        <v>0</v>
      </c>
      <c r="X16" s="133">
        <f>Y16*12</f>
        <v>0</v>
      </c>
      <c r="Y16" s="137">
        <f>IF($AB$5="yes",S16,0)</f>
        <v>0</v>
      </c>
      <c r="Z16" s="135">
        <f>ROUND(IF(W16&gt;=($J$4*(1+$C$5)^3),($J$4*(1+$C$5)^3)*Y16,Y16*W16),0)</f>
        <v>0</v>
      </c>
      <c r="AA16" s="135">
        <f>ROUND(Z16*$J$2,0)</f>
        <v>0</v>
      </c>
      <c r="AB16" s="136">
        <f>IF($H$4&gt;3,IF($M$4="Yes",$AM16,SUM(Z16:AA16)),0)</f>
        <v>0</v>
      </c>
      <c r="AC16" s="135">
        <f>ROUND(IF(AH$5="yes",(W16*(1+$C$5)),0),0)</f>
        <v>0</v>
      </c>
      <c r="AD16" s="133">
        <f>AE16*12</f>
        <v>0</v>
      </c>
      <c r="AE16" s="137">
        <f>IF($AH$5="yes",Y16,0)</f>
        <v>0</v>
      </c>
      <c r="AF16" s="135">
        <f>ROUND(IF(AC16&gt;=($J$4*(1+$C$5)^4),($J$4*(1+$C$5)^4)*AE16,AE16*AC16),0)</f>
        <v>0</v>
      </c>
      <c r="AG16" s="135">
        <f>ROUND(AF16*$J$2,0)</f>
        <v>0</v>
      </c>
      <c r="AH16" s="136">
        <f>IF($H$4&gt;4,IF($M$4="Yes",$AM16,SUM(AF16:AG16)),0)</f>
        <v>0</v>
      </c>
      <c r="AI16" s="138">
        <f t="shared" si="2"/>
        <v>0</v>
      </c>
      <c r="AJ16" s="138"/>
      <c r="AK16" s="367">
        <f t="shared" si="3"/>
        <v>0</v>
      </c>
      <c r="AL16" s="367">
        <f t="shared" si="3"/>
        <v>0</v>
      </c>
      <c r="AM16" s="368">
        <f>SUM(AK16:AL16)</f>
        <v>0</v>
      </c>
    </row>
    <row r="17" spans="1:39" x14ac:dyDescent="0.2">
      <c r="A17" s="183"/>
      <c r="B17" s="132"/>
      <c r="C17" s="222"/>
      <c r="D17" s="225"/>
      <c r="E17" s="226">
        <f>ROUND((D17/12*$M$2*(1+$C$5))+(D17/12*$M$3*(1+$C$5)*(1+$C$5)),0)</f>
        <v>0</v>
      </c>
      <c r="F17" s="133">
        <f>G17*12</f>
        <v>0</v>
      </c>
      <c r="G17" s="134"/>
      <c r="H17" s="135">
        <f>ROUND(IF(E17&gt;=$J$4,$J$4*G17,G17*E17),0)</f>
        <v>0</v>
      </c>
      <c r="I17" s="135">
        <f>ROUND(H17*$J$2,0)</f>
        <v>0</v>
      </c>
      <c r="J17" s="136">
        <f>IF($H$4&gt;0,IF($M$4="Yes",$AM17,SUM(H17:I17)),0)</f>
        <v>0</v>
      </c>
      <c r="K17" s="135">
        <f>ROUND(IF(P$5="yes",(E17*(1+$C$5)),0),0)</f>
        <v>0</v>
      </c>
      <c r="L17" s="133">
        <f>M17*12</f>
        <v>0</v>
      </c>
      <c r="M17" s="137">
        <f>IF($P$5="yes",G17,0)</f>
        <v>0</v>
      </c>
      <c r="N17" s="135">
        <f>ROUND(IF(K17&gt;=($J$4*(1+$C$5)),($J$4*(1+$C$5))*M17,M17*K17),0)</f>
        <v>0</v>
      </c>
      <c r="O17" s="135">
        <f>ROUND(N17*$J$2,0)</f>
        <v>0</v>
      </c>
      <c r="P17" s="136">
        <f>IF($H$4&gt;1,IF($M$4="Yes",$AM17,SUM(N17:O17)),0)</f>
        <v>0</v>
      </c>
      <c r="Q17" s="135">
        <f>ROUND(IF(V$5="yes",(K17*(1+$C$5)),0),0)</f>
        <v>0</v>
      </c>
      <c r="R17" s="133">
        <f>S17*12</f>
        <v>0</v>
      </c>
      <c r="S17" s="137">
        <f>IF($V$5="yes",M17,0)</f>
        <v>0</v>
      </c>
      <c r="T17" s="135">
        <f>ROUND(IF(Q17&gt;=($J$4*(1+$C$5)^2),($J$4*(1+$C$5)^2)*S17,S17*Q17),0)</f>
        <v>0</v>
      </c>
      <c r="U17" s="135">
        <f>ROUND(T17*$J$2,0)</f>
        <v>0</v>
      </c>
      <c r="V17" s="136">
        <f>IF($H$4&gt;2,IF($M$4="Yes",$AM17,SUM(T17:U17)),0)</f>
        <v>0</v>
      </c>
      <c r="W17" s="135">
        <f>ROUND(IF(AB$5="yes",(Q17*(1+$C$5)),0),0)</f>
        <v>0</v>
      </c>
      <c r="X17" s="133">
        <f>Y17*12</f>
        <v>0</v>
      </c>
      <c r="Y17" s="137">
        <f>IF($AB$5="yes",S17,0)</f>
        <v>0</v>
      </c>
      <c r="Z17" s="135">
        <f>ROUND(IF(W17&gt;=($J$4*(1+$C$5)^3),($J$4*(1+$C$5)^3)*Y17,Y17*W17),0)</f>
        <v>0</v>
      </c>
      <c r="AA17" s="135">
        <f>ROUND(Z17*$J$2,0)</f>
        <v>0</v>
      </c>
      <c r="AB17" s="136">
        <f>IF($H$4&gt;3,IF($M$4="Yes",$AM17,SUM(Z17:AA17)),0)</f>
        <v>0</v>
      </c>
      <c r="AC17" s="135">
        <f>ROUND(IF(AH$5="yes",(W17*(1+$C$5)),0),0)</f>
        <v>0</v>
      </c>
      <c r="AD17" s="133">
        <f>AE17*12</f>
        <v>0</v>
      </c>
      <c r="AE17" s="137">
        <f>IF($AH$5="yes",Y17,0)</f>
        <v>0</v>
      </c>
      <c r="AF17" s="135">
        <f>ROUND(IF(AC17&gt;=($J$4*(1+$C$5)^4),($J$4*(1+$C$5)^4)*AE17,AE17*AC17),0)</f>
        <v>0</v>
      </c>
      <c r="AG17" s="135">
        <f>ROUND(AF17*$J$2,0)</f>
        <v>0</v>
      </c>
      <c r="AH17" s="136">
        <f>IF($H$4&gt;3,IF($M$4="Yes",$AM17,SUM(AF17:AG17)),0)</f>
        <v>0</v>
      </c>
      <c r="AI17" s="138">
        <f t="shared" si="2"/>
        <v>0</v>
      </c>
      <c r="AJ17" s="138"/>
      <c r="AK17" s="367">
        <f t="shared" si="3"/>
        <v>0</v>
      </c>
      <c r="AL17" s="367">
        <f t="shared" si="3"/>
        <v>0</v>
      </c>
      <c r="AM17" s="368">
        <f>SUM(AK17:AL17)</f>
        <v>0</v>
      </c>
    </row>
    <row r="18" spans="1:39" ht="13.5" thickBot="1" x14ac:dyDescent="0.25">
      <c r="A18" s="405" t="s">
        <v>66</v>
      </c>
      <c r="B18" s="406"/>
      <c r="C18" s="406"/>
      <c r="D18" s="406"/>
      <c r="E18" s="406"/>
      <c r="F18" s="406"/>
      <c r="G18" s="407"/>
      <c r="H18" s="178">
        <f>SUM(H15:H17)</f>
        <v>52273</v>
      </c>
      <c r="I18" s="178">
        <f>SUM(I15:I17)</f>
        <v>13460</v>
      </c>
      <c r="J18" s="179">
        <f>SUM(J15:J17)</f>
        <v>65733</v>
      </c>
      <c r="K18" s="386"/>
      <c r="L18" s="387"/>
      <c r="M18" s="387"/>
      <c r="N18" s="178">
        <f>SUM(N15:N17)</f>
        <v>53841</v>
      </c>
      <c r="O18" s="178">
        <f>SUM(O15:O17)</f>
        <v>13864</v>
      </c>
      <c r="P18" s="179">
        <f>SUM(P15:P17)</f>
        <v>67705</v>
      </c>
      <c r="Q18" s="386"/>
      <c r="R18" s="387"/>
      <c r="S18" s="387"/>
      <c r="T18" s="178">
        <f>SUM(T15:T17)</f>
        <v>55456</v>
      </c>
      <c r="U18" s="178">
        <f>SUM(U15:U17)</f>
        <v>14280</v>
      </c>
      <c r="V18" s="179">
        <f>SUM(V15:V17)</f>
        <v>69736</v>
      </c>
      <c r="W18" s="386"/>
      <c r="X18" s="387"/>
      <c r="Y18" s="387"/>
      <c r="Z18" s="178">
        <f>SUM(Z15:Z17)</f>
        <v>0</v>
      </c>
      <c r="AA18" s="178">
        <f>SUM(AA15:AA17)</f>
        <v>0</v>
      </c>
      <c r="AB18" s="179">
        <f>SUM(AB15:AB17)</f>
        <v>0</v>
      </c>
      <c r="AC18" s="386"/>
      <c r="AD18" s="387"/>
      <c r="AE18" s="387"/>
      <c r="AF18" s="178">
        <f>SUM(AF15:AF17)</f>
        <v>0</v>
      </c>
      <c r="AG18" s="178">
        <f>SUM(AG15:AG17)</f>
        <v>0</v>
      </c>
      <c r="AH18" s="179">
        <f>SUM(AH15:AH17)</f>
        <v>0</v>
      </c>
      <c r="AI18" s="188">
        <f t="shared" si="2"/>
        <v>203174</v>
      </c>
      <c r="AJ18" s="188" t="b">
        <f>IF(AI18=SUM(AI15:AI17),TRUE)</f>
        <v>1</v>
      </c>
    </row>
    <row r="19" spans="1:39" ht="27" customHeight="1" thickBot="1" x14ac:dyDescent="0.25">
      <c r="A19" s="477" t="s">
        <v>67</v>
      </c>
      <c r="B19" s="478"/>
      <c r="C19" s="478"/>
      <c r="D19" s="479"/>
      <c r="E19" s="377"/>
      <c r="F19" s="377"/>
      <c r="G19" s="377"/>
      <c r="H19" s="377"/>
      <c r="I19" s="378"/>
      <c r="J19" s="193">
        <f>J18+J12</f>
        <v>78880</v>
      </c>
      <c r="K19" s="376"/>
      <c r="L19" s="377"/>
      <c r="M19" s="377"/>
      <c r="N19" s="377"/>
      <c r="O19" s="378"/>
      <c r="P19" s="193">
        <f>P18+P12</f>
        <v>81246</v>
      </c>
      <c r="Q19" s="376"/>
      <c r="R19" s="377"/>
      <c r="S19" s="377"/>
      <c r="T19" s="377"/>
      <c r="U19" s="378"/>
      <c r="V19" s="193">
        <f>V18+V12</f>
        <v>83683</v>
      </c>
      <c r="W19" s="376"/>
      <c r="X19" s="377"/>
      <c r="Y19" s="377"/>
      <c r="Z19" s="377"/>
      <c r="AA19" s="378"/>
      <c r="AB19" s="193">
        <f>AB18+AB12</f>
        <v>0</v>
      </c>
      <c r="AC19" s="376"/>
      <c r="AD19" s="377"/>
      <c r="AE19" s="377"/>
      <c r="AF19" s="377"/>
      <c r="AG19" s="378"/>
      <c r="AH19" s="193">
        <f>AH18+AH12</f>
        <v>0</v>
      </c>
      <c r="AI19" s="177">
        <f t="shared" si="2"/>
        <v>243809</v>
      </c>
      <c r="AJ19" s="177"/>
    </row>
    <row r="20" spans="1:39" ht="13.5" thickBot="1" x14ac:dyDescent="0.25">
      <c r="A20" s="435" t="s">
        <v>68</v>
      </c>
      <c r="B20" s="436"/>
      <c r="C20" s="436"/>
      <c r="D20" s="437"/>
      <c r="E20" s="141"/>
      <c r="F20" s="141"/>
      <c r="G20" s="141"/>
      <c r="H20" s="141"/>
      <c r="I20" s="141"/>
      <c r="J20" s="142"/>
      <c r="K20" s="140"/>
      <c r="L20" s="141"/>
      <c r="M20" s="141"/>
      <c r="N20" s="141"/>
      <c r="O20" s="141"/>
      <c r="P20" s="142"/>
      <c r="Q20" s="140"/>
      <c r="R20" s="141"/>
      <c r="S20" s="141"/>
      <c r="T20" s="141"/>
      <c r="U20" s="141"/>
      <c r="V20" s="142"/>
      <c r="W20" s="140"/>
      <c r="X20" s="141"/>
      <c r="Y20" s="141"/>
      <c r="Z20" s="141"/>
      <c r="AA20" s="141"/>
      <c r="AB20" s="142"/>
      <c r="AC20" s="140"/>
      <c r="AD20" s="141"/>
      <c r="AE20" s="141"/>
      <c r="AF20" s="141"/>
      <c r="AG20" s="141"/>
      <c r="AH20" s="142"/>
      <c r="AI20" s="143"/>
      <c r="AJ20" s="143"/>
    </row>
    <row r="21" spans="1:39" x14ac:dyDescent="0.2">
      <c r="A21" s="233"/>
      <c r="B21" s="416" t="s">
        <v>69</v>
      </c>
      <c r="C21" s="417"/>
      <c r="D21" s="418"/>
      <c r="E21" s="429"/>
      <c r="F21" s="429"/>
      <c r="G21" s="429"/>
      <c r="H21" s="429"/>
      <c r="I21" s="430"/>
      <c r="J21" s="144"/>
      <c r="K21" s="428"/>
      <c r="L21" s="429"/>
      <c r="M21" s="429"/>
      <c r="N21" s="429"/>
      <c r="O21" s="430"/>
      <c r="P21" s="145"/>
      <c r="Q21" s="428"/>
      <c r="R21" s="429"/>
      <c r="S21" s="429"/>
      <c r="T21" s="429"/>
      <c r="U21" s="430"/>
      <c r="V21" s="145"/>
      <c r="W21" s="428"/>
      <c r="X21" s="429"/>
      <c r="Y21" s="429"/>
      <c r="Z21" s="429"/>
      <c r="AA21" s="430"/>
      <c r="AB21" s="144"/>
      <c r="AC21" s="428"/>
      <c r="AD21" s="429"/>
      <c r="AE21" s="429"/>
      <c r="AF21" s="429"/>
      <c r="AG21" s="430"/>
      <c r="AH21" s="144"/>
      <c r="AI21" s="138">
        <f t="shared" ref="AI21:AI55" si="4">AH21+AB21+V21+P21+J21</f>
        <v>0</v>
      </c>
      <c r="AJ21" s="138"/>
    </row>
    <row r="22" spans="1:39" x14ac:dyDescent="0.2">
      <c r="A22" s="217"/>
      <c r="B22" s="419" t="s">
        <v>70</v>
      </c>
      <c r="C22" s="420"/>
      <c r="D22" s="421"/>
      <c r="E22" s="411"/>
      <c r="F22" s="411"/>
      <c r="G22" s="411"/>
      <c r="H22" s="411"/>
      <c r="I22" s="412"/>
      <c r="J22" s="145"/>
      <c r="K22" s="431"/>
      <c r="L22" s="411"/>
      <c r="M22" s="411"/>
      <c r="N22" s="411"/>
      <c r="O22" s="412"/>
      <c r="P22" s="145"/>
      <c r="Q22" s="431"/>
      <c r="R22" s="411"/>
      <c r="S22" s="411"/>
      <c r="T22" s="411"/>
      <c r="U22" s="412"/>
      <c r="V22" s="145"/>
      <c r="W22" s="431"/>
      <c r="X22" s="411"/>
      <c r="Y22" s="411"/>
      <c r="Z22" s="411"/>
      <c r="AA22" s="412"/>
      <c r="AB22" s="145"/>
      <c r="AC22" s="431"/>
      <c r="AD22" s="411"/>
      <c r="AE22" s="411"/>
      <c r="AF22" s="411"/>
      <c r="AG22" s="412"/>
      <c r="AH22" s="145"/>
      <c r="AI22" s="138">
        <f t="shared" si="4"/>
        <v>0</v>
      </c>
      <c r="AJ22" s="138"/>
    </row>
    <row r="23" spans="1:39" ht="13.5" thickBot="1" x14ac:dyDescent="0.25">
      <c r="A23" s="444" t="s">
        <v>71</v>
      </c>
      <c r="B23" s="445"/>
      <c r="C23" s="445"/>
      <c r="D23" s="446"/>
      <c r="E23" s="433"/>
      <c r="F23" s="433"/>
      <c r="G23" s="433"/>
      <c r="H23" s="433"/>
      <c r="I23" s="434"/>
      <c r="J23" s="167">
        <f>J22+J21</f>
        <v>0</v>
      </c>
      <c r="K23" s="432"/>
      <c r="L23" s="433"/>
      <c r="M23" s="433"/>
      <c r="N23" s="433"/>
      <c r="O23" s="434"/>
      <c r="P23" s="167">
        <f>P22+P21</f>
        <v>0</v>
      </c>
      <c r="Q23" s="432"/>
      <c r="R23" s="433"/>
      <c r="S23" s="433"/>
      <c r="T23" s="433"/>
      <c r="U23" s="434"/>
      <c r="V23" s="167">
        <f>V22+V21</f>
        <v>0</v>
      </c>
      <c r="W23" s="432"/>
      <c r="X23" s="433"/>
      <c r="Y23" s="433"/>
      <c r="Z23" s="433"/>
      <c r="AA23" s="434"/>
      <c r="AB23" s="167">
        <f>AB22+AB21</f>
        <v>0</v>
      </c>
      <c r="AC23" s="432"/>
      <c r="AD23" s="433"/>
      <c r="AE23" s="433"/>
      <c r="AF23" s="433"/>
      <c r="AG23" s="434"/>
      <c r="AH23" s="167">
        <f>AH22+AH21</f>
        <v>0</v>
      </c>
      <c r="AI23" s="138">
        <f t="shared" si="4"/>
        <v>0</v>
      </c>
      <c r="AJ23" s="138" t="b">
        <f>IF(AI23=SUM(AI21:AI22),TRUE)</f>
        <v>1</v>
      </c>
    </row>
    <row r="24" spans="1:39" ht="13.5" thickBot="1" x14ac:dyDescent="0.25">
      <c r="A24" s="435" t="s">
        <v>72</v>
      </c>
      <c r="B24" s="436"/>
      <c r="C24" s="436"/>
      <c r="D24" s="437"/>
      <c r="E24" s="141"/>
      <c r="F24" s="141"/>
      <c r="G24" s="141"/>
      <c r="H24" s="141"/>
      <c r="I24" s="141"/>
      <c r="J24" s="142"/>
      <c r="K24" s="140"/>
      <c r="L24" s="141"/>
      <c r="M24" s="141"/>
      <c r="N24" s="141"/>
      <c r="O24" s="141"/>
      <c r="P24" s="142"/>
      <c r="Q24" s="140"/>
      <c r="R24" s="141"/>
      <c r="S24" s="141"/>
      <c r="T24" s="141"/>
      <c r="U24" s="141"/>
      <c r="V24" s="142"/>
      <c r="W24" s="140"/>
      <c r="X24" s="141"/>
      <c r="Y24" s="141"/>
      <c r="Z24" s="141"/>
      <c r="AA24" s="141"/>
      <c r="AB24" s="142"/>
      <c r="AC24" s="140"/>
      <c r="AD24" s="141"/>
      <c r="AE24" s="141"/>
      <c r="AF24" s="141"/>
      <c r="AG24" s="141"/>
      <c r="AH24" s="142"/>
      <c r="AI24" s="143">
        <f t="shared" si="4"/>
        <v>0</v>
      </c>
      <c r="AJ24" s="143"/>
    </row>
    <row r="25" spans="1:39" x14ac:dyDescent="0.2">
      <c r="A25" s="233"/>
      <c r="B25" s="416" t="s">
        <v>73</v>
      </c>
      <c r="C25" s="417"/>
      <c r="D25" s="418"/>
      <c r="E25" s="429"/>
      <c r="F25" s="429"/>
      <c r="G25" s="429"/>
      <c r="H25" s="429"/>
      <c r="I25" s="430"/>
      <c r="J25" s="145"/>
      <c r="K25" s="428"/>
      <c r="L25" s="429"/>
      <c r="M25" s="429"/>
      <c r="N25" s="429"/>
      <c r="O25" s="430"/>
      <c r="P25" s="146">
        <f>ROUND(IF(P$5="yes", J25*(1+$G$5),0),0)</f>
        <v>0</v>
      </c>
      <c r="Q25" s="428"/>
      <c r="R25" s="429"/>
      <c r="S25" s="429"/>
      <c r="T25" s="429"/>
      <c r="U25" s="430"/>
      <c r="V25" s="146">
        <f>ROUND(IF(V$5="yes", P25*(1+$G$5),0),0)</f>
        <v>0</v>
      </c>
      <c r="W25" s="428"/>
      <c r="X25" s="429"/>
      <c r="Y25" s="429"/>
      <c r="Z25" s="429"/>
      <c r="AA25" s="430"/>
      <c r="AB25" s="146">
        <f>ROUND(IF(AB$5="yes", V25*(1+$G$5),0),0)</f>
        <v>0</v>
      </c>
      <c r="AC25" s="428"/>
      <c r="AD25" s="429"/>
      <c r="AE25" s="429"/>
      <c r="AF25" s="429"/>
      <c r="AG25" s="430"/>
      <c r="AH25" s="146">
        <f>ROUND(IF(AH$5="yes", AB25*(1+$G$5),0),0)</f>
        <v>0</v>
      </c>
      <c r="AI25" s="138">
        <f t="shared" si="4"/>
        <v>0</v>
      </c>
      <c r="AJ25" s="138"/>
    </row>
    <row r="26" spans="1:39" x14ac:dyDescent="0.2">
      <c r="A26" s="217"/>
      <c r="B26" s="419" t="s">
        <v>74</v>
      </c>
      <c r="C26" s="420"/>
      <c r="D26" s="421"/>
      <c r="E26" s="411"/>
      <c r="F26" s="411"/>
      <c r="G26" s="411"/>
      <c r="H26" s="411"/>
      <c r="I26" s="412"/>
      <c r="J26" s="145"/>
      <c r="K26" s="431"/>
      <c r="L26" s="411"/>
      <c r="M26" s="411"/>
      <c r="N26" s="411"/>
      <c r="O26" s="412"/>
      <c r="P26" s="146">
        <f>ROUND(IF(P$5="yes", J26*(1+$G$5),0),0)</f>
        <v>0</v>
      </c>
      <c r="Q26" s="431"/>
      <c r="R26" s="411"/>
      <c r="S26" s="411"/>
      <c r="T26" s="411"/>
      <c r="U26" s="412"/>
      <c r="V26" s="146">
        <f>ROUND(IF(V$5="yes", P26*(1+$G$5),0),0)</f>
        <v>0</v>
      </c>
      <c r="W26" s="431"/>
      <c r="X26" s="411"/>
      <c r="Y26" s="411"/>
      <c r="Z26" s="411"/>
      <c r="AA26" s="412"/>
      <c r="AB26" s="146">
        <f>ROUND(IF(AB$5="yes", V26*(1+$G$5),0),0)</f>
        <v>0</v>
      </c>
      <c r="AC26" s="431"/>
      <c r="AD26" s="411"/>
      <c r="AE26" s="411"/>
      <c r="AF26" s="411"/>
      <c r="AG26" s="412"/>
      <c r="AH26" s="146">
        <f>ROUND(IF(AH$5="yes", AB26*(1+$G$5),0),0)</f>
        <v>0</v>
      </c>
      <c r="AI26" s="138">
        <f t="shared" si="4"/>
        <v>0</v>
      </c>
      <c r="AJ26" s="138"/>
    </row>
    <row r="27" spans="1:39" x14ac:dyDescent="0.2">
      <c r="A27" s="217"/>
      <c r="B27" s="419" t="s">
        <v>75</v>
      </c>
      <c r="C27" s="420"/>
      <c r="D27" s="421"/>
      <c r="E27" s="411"/>
      <c r="F27" s="411"/>
      <c r="G27" s="411"/>
      <c r="H27" s="411"/>
      <c r="I27" s="412"/>
      <c r="J27" s="145"/>
      <c r="K27" s="431"/>
      <c r="L27" s="411"/>
      <c r="M27" s="411"/>
      <c r="N27" s="411"/>
      <c r="O27" s="412"/>
      <c r="P27" s="146">
        <f>ROUND(IF(P$5="yes", J27*(1+$G$5),0),0)</f>
        <v>0</v>
      </c>
      <c r="Q27" s="431"/>
      <c r="R27" s="411"/>
      <c r="S27" s="411"/>
      <c r="T27" s="411"/>
      <c r="U27" s="412"/>
      <c r="V27" s="146">
        <f>ROUND(IF(V$5="yes", P27*(1+$G$5),0),0)</f>
        <v>0</v>
      </c>
      <c r="W27" s="431"/>
      <c r="X27" s="411"/>
      <c r="Y27" s="411"/>
      <c r="Z27" s="411"/>
      <c r="AA27" s="412"/>
      <c r="AB27" s="146">
        <f>ROUND(IF(AB$5="yes", V27*(1+$G$5),0),0)</f>
        <v>0</v>
      </c>
      <c r="AC27" s="431"/>
      <c r="AD27" s="411"/>
      <c r="AE27" s="411"/>
      <c r="AF27" s="411"/>
      <c r="AG27" s="412"/>
      <c r="AH27" s="146">
        <f>ROUND(IF(AH$5="yes", AB27*(1+$G$5),0),0)</f>
        <v>0</v>
      </c>
      <c r="AI27" s="138">
        <f t="shared" si="4"/>
        <v>0</v>
      </c>
      <c r="AJ27" s="138"/>
    </row>
    <row r="28" spans="1:39" ht="13.5" thickBot="1" x14ac:dyDescent="0.25">
      <c r="A28" s="234"/>
      <c r="B28" s="480" t="s">
        <v>76</v>
      </c>
      <c r="C28" s="414"/>
      <c r="D28" s="415"/>
      <c r="E28" s="433"/>
      <c r="F28" s="433"/>
      <c r="G28" s="433"/>
      <c r="H28" s="433"/>
      <c r="I28" s="434"/>
      <c r="J28" s="136">
        <f>SUM(J25:J27)</f>
        <v>0</v>
      </c>
      <c r="K28" s="432"/>
      <c r="L28" s="433"/>
      <c r="M28" s="433"/>
      <c r="N28" s="433"/>
      <c r="O28" s="434"/>
      <c r="P28" s="136">
        <f>SUM(P25:P27)</f>
        <v>0</v>
      </c>
      <c r="Q28" s="432"/>
      <c r="R28" s="433"/>
      <c r="S28" s="433"/>
      <c r="T28" s="433"/>
      <c r="U28" s="434"/>
      <c r="V28" s="136">
        <f>SUM(V25:V27)</f>
        <v>0</v>
      </c>
      <c r="W28" s="432"/>
      <c r="X28" s="433"/>
      <c r="Y28" s="433"/>
      <c r="Z28" s="433"/>
      <c r="AA28" s="434"/>
      <c r="AB28" s="136">
        <f>SUM(AB25:AB27)</f>
        <v>0</v>
      </c>
      <c r="AC28" s="432"/>
      <c r="AD28" s="433"/>
      <c r="AE28" s="433"/>
      <c r="AF28" s="433"/>
      <c r="AG28" s="434"/>
      <c r="AH28" s="136">
        <f>SUM(AH25:AH27)</f>
        <v>0</v>
      </c>
      <c r="AI28" s="138">
        <f t="shared" si="4"/>
        <v>0</v>
      </c>
      <c r="AJ28" s="138" t="b">
        <f>IF(AI28=SUM(AI25:AI27),TRUE)</f>
        <v>1</v>
      </c>
    </row>
    <row r="29" spans="1:39" ht="13.5" thickBot="1" x14ac:dyDescent="0.25">
      <c r="A29" s="435" t="s">
        <v>77</v>
      </c>
      <c r="B29" s="436"/>
      <c r="C29" s="436"/>
      <c r="D29" s="437"/>
      <c r="E29" s="141"/>
      <c r="F29" s="141"/>
      <c r="G29" s="141"/>
      <c r="H29" s="141"/>
      <c r="I29" s="141"/>
      <c r="J29" s="142"/>
      <c r="K29" s="140"/>
      <c r="L29" s="141"/>
      <c r="M29" s="141"/>
      <c r="N29" s="141"/>
      <c r="O29" s="141"/>
      <c r="P29" s="142"/>
      <c r="Q29" s="140"/>
      <c r="R29" s="141"/>
      <c r="S29" s="141"/>
      <c r="T29" s="141"/>
      <c r="U29" s="141"/>
      <c r="V29" s="142"/>
      <c r="W29" s="140"/>
      <c r="X29" s="141"/>
      <c r="Y29" s="141"/>
      <c r="Z29" s="141"/>
      <c r="AA29" s="141"/>
      <c r="AB29" s="142"/>
      <c r="AC29" s="140"/>
      <c r="AD29" s="141"/>
      <c r="AE29" s="141"/>
      <c r="AF29" s="141"/>
      <c r="AG29" s="141"/>
      <c r="AH29" s="142"/>
      <c r="AI29" s="143">
        <f t="shared" si="4"/>
        <v>0</v>
      </c>
      <c r="AJ29" s="143"/>
    </row>
    <row r="30" spans="1:39" x14ac:dyDescent="0.2">
      <c r="A30" s="233"/>
      <c r="B30" s="416" t="s">
        <v>78</v>
      </c>
      <c r="C30" s="417"/>
      <c r="D30" s="418"/>
      <c r="E30" s="429"/>
      <c r="F30" s="429"/>
      <c r="G30" s="429"/>
      <c r="H30" s="429"/>
      <c r="I30" s="430"/>
      <c r="J30" s="147"/>
      <c r="K30" s="428"/>
      <c r="L30" s="429"/>
      <c r="M30" s="429"/>
      <c r="N30" s="429"/>
      <c r="O30" s="430"/>
      <c r="P30" s="146">
        <f>ROUND(IF(P$5="yes", J30*(1+$G$5),0),0)</f>
        <v>0</v>
      </c>
      <c r="Q30" s="428"/>
      <c r="R30" s="429"/>
      <c r="S30" s="429"/>
      <c r="T30" s="429"/>
      <c r="U30" s="430"/>
      <c r="V30" s="146">
        <f>ROUND(IF(V$5="yes", P30*(1+$G$5),0),0)</f>
        <v>0</v>
      </c>
      <c r="W30" s="428"/>
      <c r="X30" s="429"/>
      <c r="Y30" s="429"/>
      <c r="Z30" s="429"/>
      <c r="AA30" s="430"/>
      <c r="AB30" s="146">
        <f>ROUND(IF(AB$5="yes", V30*(1+$G$5),0),0)</f>
        <v>0</v>
      </c>
      <c r="AC30" s="428"/>
      <c r="AD30" s="429"/>
      <c r="AE30" s="429"/>
      <c r="AF30" s="429"/>
      <c r="AG30" s="430"/>
      <c r="AH30" s="146">
        <f>ROUND(IF(AH$5="yes", AB30*(1+$G$5),0),0)</f>
        <v>0</v>
      </c>
      <c r="AI30" s="138">
        <f t="shared" si="4"/>
        <v>0</v>
      </c>
      <c r="AJ30" s="138"/>
    </row>
    <row r="31" spans="1:39" x14ac:dyDescent="0.2">
      <c r="A31" s="217"/>
      <c r="B31" s="419" t="s">
        <v>79</v>
      </c>
      <c r="C31" s="420"/>
      <c r="D31" s="421"/>
      <c r="E31" s="411"/>
      <c r="F31" s="411"/>
      <c r="G31" s="411"/>
      <c r="H31" s="411"/>
      <c r="I31" s="412"/>
      <c r="J31" s="147"/>
      <c r="K31" s="431"/>
      <c r="L31" s="411"/>
      <c r="M31" s="411"/>
      <c r="N31" s="411"/>
      <c r="O31" s="412"/>
      <c r="P31" s="146">
        <f>ROUND(IF(P$5="yes", J31*(1+$G$5),0),0)</f>
        <v>0</v>
      </c>
      <c r="Q31" s="431"/>
      <c r="R31" s="411"/>
      <c r="S31" s="411"/>
      <c r="T31" s="411"/>
      <c r="U31" s="412"/>
      <c r="V31" s="146">
        <f>ROUND(IF(V$5="yes", P31*(1+$G$5),0),0)</f>
        <v>0</v>
      </c>
      <c r="W31" s="431"/>
      <c r="X31" s="411"/>
      <c r="Y31" s="411"/>
      <c r="Z31" s="411"/>
      <c r="AA31" s="412"/>
      <c r="AB31" s="146">
        <f>ROUND(IF(AB$5="yes", V31*(1+$G$5),0),0)</f>
        <v>0</v>
      </c>
      <c r="AC31" s="431"/>
      <c r="AD31" s="411"/>
      <c r="AE31" s="411"/>
      <c r="AF31" s="411"/>
      <c r="AG31" s="412"/>
      <c r="AH31" s="146">
        <f>ROUND(IF(AH$5="yes", AB31*(1+$G$5),0),0)</f>
        <v>0</v>
      </c>
      <c r="AI31" s="138">
        <f t="shared" si="4"/>
        <v>0</v>
      </c>
      <c r="AJ31" s="138"/>
    </row>
    <row r="32" spans="1:39" ht="13.5" thickBot="1" x14ac:dyDescent="0.25">
      <c r="A32" s="444" t="s">
        <v>80</v>
      </c>
      <c r="B32" s="445"/>
      <c r="C32" s="445"/>
      <c r="D32" s="446"/>
      <c r="E32" s="433"/>
      <c r="F32" s="433"/>
      <c r="G32" s="433"/>
      <c r="H32" s="433"/>
      <c r="I32" s="434"/>
      <c r="J32" s="167">
        <f>J31+J30</f>
        <v>0</v>
      </c>
      <c r="K32" s="432"/>
      <c r="L32" s="433"/>
      <c r="M32" s="433"/>
      <c r="N32" s="433"/>
      <c r="O32" s="434"/>
      <c r="P32" s="167">
        <f>P31+P30</f>
        <v>0</v>
      </c>
      <c r="Q32" s="432"/>
      <c r="R32" s="433"/>
      <c r="S32" s="433"/>
      <c r="T32" s="433"/>
      <c r="U32" s="434"/>
      <c r="V32" s="167">
        <f>V31+V30</f>
        <v>0</v>
      </c>
      <c r="W32" s="432"/>
      <c r="X32" s="433"/>
      <c r="Y32" s="433"/>
      <c r="Z32" s="433"/>
      <c r="AA32" s="434"/>
      <c r="AB32" s="167">
        <f>AB31+AB30</f>
        <v>0</v>
      </c>
      <c r="AC32" s="432"/>
      <c r="AD32" s="433"/>
      <c r="AE32" s="433"/>
      <c r="AF32" s="433"/>
      <c r="AG32" s="434"/>
      <c r="AH32" s="167">
        <f>AH31+AH30</f>
        <v>0</v>
      </c>
      <c r="AI32" s="138">
        <f t="shared" si="4"/>
        <v>0</v>
      </c>
      <c r="AJ32" s="138" t="b">
        <f>IF(AI32=SUM(AI30:AI31),TRUE)</f>
        <v>1</v>
      </c>
    </row>
    <row r="33" spans="1:36" ht="13.5" thickBot="1" x14ac:dyDescent="0.25">
      <c r="A33" s="435" t="s">
        <v>81</v>
      </c>
      <c r="B33" s="436"/>
      <c r="C33" s="436"/>
      <c r="D33" s="437"/>
      <c r="E33" s="141"/>
      <c r="F33" s="141"/>
      <c r="G33" s="141"/>
      <c r="H33" s="141"/>
      <c r="I33" s="141"/>
      <c r="J33" s="142"/>
      <c r="K33" s="140"/>
      <c r="L33" s="141"/>
      <c r="M33" s="141"/>
      <c r="N33" s="141"/>
      <c r="O33" s="141"/>
      <c r="P33" s="142"/>
      <c r="Q33" s="140"/>
      <c r="R33" s="141"/>
      <c r="S33" s="141"/>
      <c r="T33" s="141"/>
      <c r="U33" s="141"/>
      <c r="V33" s="142"/>
      <c r="W33" s="140"/>
      <c r="X33" s="141"/>
      <c r="Y33" s="141"/>
      <c r="Z33" s="141"/>
      <c r="AA33" s="141"/>
      <c r="AB33" s="142"/>
      <c r="AC33" s="140"/>
      <c r="AD33" s="141"/>
      <c r="AE33" s="141"/>
      <c r="AF33" s="141"/>
      <c r="AG33" s="141"/>
      <c r="AH33" s="142"/>
      <c r="AI33" s="143">
        <f t="shared" si="4"/>
        <v>0</v>
      </c>
      <c r="AJ33" s="143"/>
    </row>
    <row r="34" spans="1:36" x14ac:dyDescent="0.2">
      <c r="A34" s="233"/>
      <c r="B34" s="447" t="s">
        <v>82</v>
      </c>
      <c r="C34" s="448"/>
      <c r="D34" s="449"/>
      <c r="E34" s="429" t="s">
        <v>83</v>
      </c>
      <c r="F34" s="429"/>
      <c r="G34" s="429"/>
      <c r="H34" s="429"/>
      <c r="I34" s="430"/>
      <c r="J34" s="145"/>
      <c r="K34" s="428"/>
      <c r="L34" s="429"/>
      <c r="M34" s="429"/>
      <c r="N34" s="429"/>
      <c r="O34" s="430"/>
      <c r="P34" s="146">
        <f t="shared" ref="P34:P44" si="5">ROUND(IF(P$5="yes", J34*(1+$G$5),0),0)</f>
        <v>0</v>
      </c>
      <c r="Q34" s="428"/>
      <c r="R34" s="429"/>
      <c r="S34" s="429"/>
      <c r="T34" s="429"/>
      <c r="U34" s="430"/>
      <c r="V34" s="146">
        <f t="shared" ref="V34:V44" si="6">ROUND(IF(V$5="yes", P34*(1+$G$5),0),0)</f>
        <v>0</v>
      </c>
      <c r="W34" s="428"/>
      <c r="X34" s="429"/>
      <c r="Y34" s="429"/>
      <c r="Z34" s="429"/>
      <c r="AA34" s="430"/>
      <c r="AB34" s="146">
        <f t="shared" ref="AB34:AB44" si="7">ROUND(IF(AB$5="yes", V34*(1+$G$5),0),0)</f>
        <v>0</v>
      </c>
      <c r="AC34" s="428"/>
      <c r="AD34" s="429"/>
      <c r="AE34" s="429"/>
      <c r="AF34" s="429"/>
      <c r="AG34" s="430"/>
      <c r="AH34" s="146">
        <f t="shared" ref="AH34:AH44" si="8">ROUND(IF(AH$5="yes", AB34*(1+$G$5),0),0)</f>
        <v>0</v>
      </c>
      <c r="AI34" s="138">
        <f t="shared" si="4"/>
        <v>0</v>
      </c>
      <c r="AJ34" s="138"/>
    </row>
    <row r="35" spans="1:36" x14ac:dyDescent="0.2">
      <c r="A35" s="217"/>
      <c r="B35" s="422" t="s">
        <v>84</v>
      </c>
      <c r="C35" s="423"/>
      <c r="D35" s="424"/>
      <c r="E35" s="411"/>
      <c r="F35" s="411"/>
      <c r="G35" s="411"/>
      <c r="H35" s="411"/>
      <c r="I35" s="412"/>
      <c r="J35" s="145"/>
      <c r="K35" s="431"/>
      <c r="L35" s="411"/>
      <c r="M35" s="411"/>
      <c r="N35" s="411"/>
      <c r="O35" s="412"/>
      <c r="P35" s="146">
        <f t="shared" si="5"/>
        <v>0</v>
      </c>
      <c r="Q35" s="431"/>
      <c r="R35" s="411"/>
      <c r="S35" s="411"/>
      <c r="T35" s="411"/>
      <c r="U35" s="412"/>
      <c r="V35" s="146">
        <f t="shared" si="6"/>
        <v>0</v>
      </c>
      <c r="W35" s="431"/>
      <c r="X35" s="411"/>
      <c r="Y35" s="411"/>
      <c r="Z35" s="411"/>
      <c r="AA35" s="412"/>
      <c r="AB35" s="146">
        <f t="shared" si="7"/>
        <v>0</v>
      </c>
      <c r="AC35" s="431"/>
      <c r="AD35" s="411"/>
      <c r="AE35" s="411"/>
      <c r="AF35" s="411"/>
      <c r="AG35" s="412"/>
      <c r="AH35" s="146">
        <f t="shared" si="8"/>
        <v>0</v>
      </c>
      <c r="AI35" s="138">
        <f t="shared" si="4"/>
        <v>0</v>
      </c>
      <c r="AJ35" s="138"/>
    </row>
    <row r="36" spans="1:36" x14ac:dyDescent="0.2">
      <c r="A36" s="217"/>
      <c r="B36" s="422" t="s">
        <v>85</v>
      </c>
      <c r="C36" s="423"/>
      <c r="D36" s="424"/>
      <c r="E36" s="411"/>
      <c r="F36" s="411"/>
      <c r="G36" s="411"/>
      <c r="H36" s="411"/>
      <c r="I36" s="412"/>
      <c r="J36" s="145"/>
      <c r="K36" s="431"/>
      <c r="L36" s="411"/>
      <c r="M36" s="411"/>
      <c r="N36" s="411"/>
      <c r="O36" s="412"/>
      <c r="P36" s="146">
        <f t="shared" si="5"/>
        <v>0</v>
      </c>
      <c r="Q36" s="431"/>
      <c r="R36" s="411"/>
      <c r="S36" s="411"/>
      <c r="T36" s="411"/>
      <c r="U36" s="412"/>
      <c r="V36" s="146">
        <f t="shared" si="6"/>
        <v>0</v>
      </c>
      <c r="W36" s="431"/>
      <c r="X36" s="411"/>
      <c r="Y36" s="411"/>
      <c r="Z36" s="411"/>
      <c r="AA36" s="412"/>
      <c r="AB36" s="146">
        <f t="shared" si="7"/>
        <v>0</v>
      </c>
      <c r="AC36" s="431"/>
      <c r="AD36" s="411"/>
      <c r="AE36" s="411"/>
      <c r="AF36" s="411"/>
      <c r="AG36" s="412"/>
      <c r="AH36" s="146">
        <f t="shared" si="8"/>
        <v>0</v>
      </c>
      <c r="AI36" s="138">
        <f t="shared" si="4"/>
        <v>0</v>
      </c>
      <c r="AJ36" s="138"/>
    </row>
    <row r="37" spans="1:36" x14ac:dyDescent="0.2">
      <c r="A37" s="217"/>
      <c r="B37" s="422" t="s">
        <v>86</v>
      </c>
      <c r="C37" s="423"/>
      <c r="D37" s="424"/>
      <c r="E37" s="411"/>
      <c r="F37" s="411"/>
      <c r="G37" s="411"/>
      <c r="H37" s="411"/>
      <c r="I37" s="412"/>
      <c r="J37" s="145"/>
      <c r="K37" s="431"/>
      <c r="L37" s="411"/>
      <c r="M37" s="411"/>
      <c r="N37" s="411"/>
      <c r="O37" s="412"/>
      <c r="P37" s="146">
        <f t="shared" si="5"/>
        <v>0</v>
      </c>
      <c r="Q37" s="431"/>
      <c r="R37" s="411"/>
      <c r="S37" s="411"/>
      <c r="T37" s="411"/>
      <c r="U37" s="412"/>
      <c r="V37" s="146">
        <f t="shared" si="6"/>
        <v>0</v>
      </c>
      <c r="W37" s="431"/>
      <c r="X37" s="411"/>
      <c r="Y37" s="411"/>
      <c r="Z37" s="411"/>
      <c r="AA37" s="412"/>
      <c r="AB37" s="146">
        <f t="shared" si="7"/>
        <v>0</v>
      </c>
      <c r="AC37" s="431"/>
      <c r="AD37" s="411"/>
      <c r="AE37" s="411"/>
      <c r="AF37" s="411"/>
      <c r="AG37" s="412"/>
      <c r="AH37" s="146">
        <f t="shared" si="8"/>
        <v>0</v>
      </c>
      <c r="AI37" s="138">
        <f t="shared" si="4"/>
        <v>0</v>
      </c>
      <c r="AJ37" s="138"/>
    </row>
    <row r="38" spans="1:36" x14ac:dyDescent="0.2">
      <c r="A38" s="236"/>
      <c r="B38" s="425" t="s">
        <v>87</v>
      </c>
      <c r="C38" s="426"/>
      <c r="D38" s="427"/>
      <c r="E38" s="411"/>
      <c r="F38" s="411"/>
      <c r="G38" s="411"/>
      <c r="H38" s="411"/>
      <c r="I38" s="412"/>
      <c r="J38" s="168"/>
      <c r="K38" s="431"/>
      <c r="L38" s="411"/>
      <c r="M38" s="411"/>
      <c r="N38" s="411"/>
      <c r="O38" s="412"/>
      <c r="P38" s="168">
        <f t="shared" si="5"/>
        <v>0</v>
      </c>
      <c r="Q38" s="431"/>
      <c r="R38" s="411"/>
      <c r="S38" s="411"/>
      <c r="T38" s="411"/>
      <c r="U38" s="412"/>
      <c r="V38" s="168">
        <f t="shared" si="6"/>
        <v>0</v>
      </c>
      <c r="W38" s="431"/>
      <c r="X38" s="411"/>
      <c r="Y38" s="411"/>
      <c r="Z38" s="411"/>
      <c r="AA38" s="412"/>
      <c r="AB38" s="168">
        <f t="shared" si="7"/>
        <v>0</v>
      </c>
      <c r="AC38" s="431"/>
      <c r="AD38" s="411"/>
      <c r="AE38" s="411"/>
      <c r="AF38" s="411"/>
      <c r="AG38" s="412"/>
      <c r="AH38" s="168">
        <f t="shared" si="8"/>
        <v>0</v>
      </c>
      <c r="AI38" s="138">
        <f t="shared" si="4"/>
        <v>0</v>
      </c>
      <c r="AJ38" s="138"/>
    </row>
    <row r="39" spans="1:36" x14ac:dyDescent="0.2">
      <c r="A39" s="217"/>
      <c r="B39" s="422" t="s">
        <v>88</v>
      </c>
      <c r="C39" s="423"/>
      <c r="D39" s="424"/>
      <c r="E39" s="411"/>
      <c r="F39" s="411"/>
      <c r="G39" s="411"/>
      <c r="H39" s="411"/>
      <c r="I39" s="412"/>
      <c r="J39" s="145"/>
      <c r="K39" s="431"/>
      <c r="L39" s="411"/>
      <c r="M39" s="411"/>
      <c r="N39" s="411"/>
      <c r="O39" s="412"/>
      <c r="P39" s="146">
        <f t="shared" si="5"/>
        <v>0</v>
      </c>
      <c r="Q39" s="431"/>
      <c r="R39" s="411"/>
      <c r="S39" s="411"/>
      <c r="T39" s="411"/>
      <c r="U39" s="412"/>
      <c r="V39" s="146">
        <f t="shared" si="6"/>
        <v>0</v>
      </c>
      <c r="W39" s="431"/>
      <c r="X39" s="411"/>
      <c r="Y39" s="411"/>
      <c r="Z39" s="411"/>
      <c r="AA39" s="412"/>
      <c r="AB39" s="146">
        <f t="shared" si="7"/>
        <v>0</v>
      </c>
      <c r="AC39" s="431"/>
      <c r="AD39" s="411"/>
      <c r="AE39" s="411"/>
      <c r="AF39" s="411"/>
      <c r="AG39" s="412"/>
      <c r="AH39" s="146">
        <f t="shared" si="8"/>
        <v>0</v>
      </c>
      <c r="AI39" s="138">
        <f t="shared" si="4"/>
        <v>0</v>
      </c>
      <c r="AJ39" s="138"/>
    </row>
    <row r="40" spans="1:36" x14ac:dyDescent="0.2">
      <c r="A40" s="217"/>
      <c r="B40" s="422" t="s">
        <v>89</v>
      </c>
      <c r="C40" s="423"/>
      <c r="D40" s="424"/>
      <c r="E40" s="411"/>
      <c r="F40" s="411"/>
      <c r="G40" s="411"/>
      <c r="H40" s="411"/>
      <c r="I40" s="412"/>
      <c r="J40" s="145"/>
      <c r="K40" s="431"/>
      <c r="L40" s="411"/>
      <c r="M40" s="411"/>
      <c r="N40" s="411"/>
      <c r="O40" s="412"/>
      <c r="P40" s="146">
        <f t="shared" si="5"/>
        <v>0</v>
      </c>
      <c r="Q40" s="431"/>
      <c r="R40" s="411"/>
      <c r="S40" s="411"/>
      <c r="T40" s="411"/>
      <c r="U40" s="412"/>
      <c r="V40" s="146">
        <f t="shared" si="6"/>
        <v>0</v>
      </c>
      <c r="W40" s="431"/>
      <c r="X40" s="411"/>
      <c r="Y40" s="411"/>
      <c r="Z40" s="411"/>
      <c r="AA40" s="412"/>
      <c r="AB40" s="146">
        <f t="shared" si="7"/>
        <v>0</v>
      </c>
      <c r="AC40" s="431"/>
      <c r="AD40" s="411"/>
      <c r="AE40" s="411"/>
      <c r="AF40" s="411"/>
      <c r="AG40" s="412"/>
      <c r="AH40" s="146">
        <f t="shared" si="8"/>
        <v>0</v>
      </c>
      <c r="AI40" s="138">
        <f t="shared" si="4"/>
        <v>0</v>
      </c>
      <c r="AJ40" s="138"/>
    </row>
    <row r="41" spans="1:36" x14ac:dyDescent="0.2">
      <c r="A41" s="217"/>
      <c r="B41" s="422" t="s">
        <v>90</v>
      </c>
      <c r="C41" s="423"/>
      <c r="D41" s="424"/>
      <c r="E41" s="411"/>
      <c r="F41" s="411"/>
      <c r="G41" s="411"/>
      <c r="H41" s="411"/>
      <c r="I41" s="412"/>
      <c r="J41" s="145"/>
      <c r="K41" s="431"/>
      <c r="L41" s="411"/>
      <c r="M41" s="411"/>
      <c r="N41" s="411"/>
      <c r="O41" s="412"/>
      <c r="P41" s="146">
        <f t="shared" si="5"/>
        <v>0</v>
      </c>
      <c r="Q41" s="431"/>
      <c r="R41" s="411"/>
      <c r="S41" s="411"/>
      <c r="T41" s="411"/>
      <c r="U41" s="412"/>
      <c r="V41" s="146">
        <f t="shared" si="6"/>
        <v>0</v>
      </c>
      <c r="W41" s="431"/>
      <c r="X41" s="411"/>
      <c r="Y41" s="411"/>
      <c r="Z41" s="411"/>
      <c r="AA41" s="412"/>
      <c r="AB41" s="146">
        <f t="shared" si="7"/>
        <v>0</v>
      </c>
      <c r="AC41" s="431"/>
      <c r="AD41" s="411"/>
      <c r="AE41" s="411"/>
      <c r="AF41" s="411"/>
      <c r="AG41" s="412"/>
      <c r="AH41" s="146">
        <f t="shared" si="8"/>
        <v>0</v>
      </c>
      <c r="AI41" s="138">
        <f t="shared" si="4"/>
        <v>0</v>
      </c>
      <c r="AJ41" s="138"/>
    </row>
    <row r="42" spans="1:36" x14ac:dyDescent="0.2">
      <c r="A42" s="217"/>
      <c r="B42" s="422" t="s">
        <v>91</v>
      </c>
      <c r="C42" s="423"/>
      <c r="D42" s="424"/>
      <c r="E42" s="411"/>
      <c r="F42" s="411"/>
      <c r="G42" s="411"/>
      <c r="H42" s="411"/>
      <c r="I42" s="412"/>
      <c r="J42" s="145"/>
      <c r="K42" s="431"/>
      <c r="L42" s="411"/>
      <c r="M42" s="411"/>
      <c r="N42" s="411"/>
      <c r="O42" s="412"/>
      <c r="P42" s="146">
        <f t="shared" si="5"/>
        <v>0</v>
      </c>
      <c r="Q42" s="431"/>
      <c r="R42" s="411"/>
      <c r="S42" s="411"/>
      <c r="T42" s="411"/>
      <c r="U42" s="412"/>
      <c r="V42" s="146">
        <f t="shared" si="6"/>
        <v>0</v>
      </c>
      <c r="W42" s="431"/>
      <c r="X42" s="411"/>
      <c r="Y42" s="411"/>
      <c r="Z42" s="411"/>
      <c r="AA42" s="412"/>
      <c r="AB42" s="146">
        <f t="shared" si="7"/>
        <v>0</v>
      </c>
      <c r="AC42" s="431"/>
      <c r="AD42" s="411"/>
      <c r="AE42" s="411"/>
      <c r="AF42" s="411"/>
      <c r="AG42" s="412"/>
      <c r="AH42" s="146">
        <f t="shared" si="8"/>
        <v>0</v>
      </c>
      <c r="AI42" s="138">
        <f t="shared" si="4"/>
        <v>0</v>
      </c>
      <c r="AJ42" s="138"/>
    </row>
    <row r="43" spans="1:36" x14ac:dyDescent="0.2">
      <c r="A43" s="236"/>
      <c r="B43" s="425" t="s">
        <v>92</v>
      </c>
      <c r="C43" s="426"/>
      <c r="D43" s="427"/>
      <c r="E43" s="411"/>
      <c r="F43" s="411"/>
      <c r="G43" s="411"/>
      <c r="H43" s="411"/>
      <c r="I43" s="412"/>
      <c r="J43" s="176"/>
      <c r="K43" s="431"/>
      <c r="L43" s="411"/>
      <c r="M43" s="411"/>
      <c r="N43" s="411"/>
      <c r="O43" s="412"/>
      <c r="P43" s="176">
        <f t="shared" si="5"/>
        <v>0</v>
      </c>
      <c r="Q43" s="431"/>
      <c r="R43" s="411"/>
      <c r="S43" s="411"/>
      <c r="T43" s="411"/>
      <c r="U43" s="412"/>
      <c r="V43" s="176">
        <f t="shared" si="6"/>
        <v>0</v>
      </c>
      <c r="W43" s="431"/>
      <c r="X43" s="411"/>
      <c r="Y43" s="411"/>
      <c r="Z43" s="411"/>
      <c r="AA43" s="412"/>
      <c r="AB43" s="168">
        <f t="shared" si="7"/>
        <v>0</v>
      </c>
      <c r="AC43" s="431"/>
      <c r="AD43" s="411"/>
      <c r="AE43" s="411"/>
      <c r="AF43" s="411"/>
      <c r="AG43" s="412"/>
      <c r="AH43" s="168">
        <f t="shared" si="8"/>
        <v>0</v>
      </c>
      <c r="AI43" s="138">
        <f t="shared" si="4"/>
        <v>0</v>
      </c>
      <c r="AJ43" s="138"/>
    </row>
    <row r="44" spans="1:36" x14ac:dyDescent="0.2">
      <c r="A44" s="217"/>
      <c r="B44" s="422" t="s">
        <v>93</v>
      </c>
      <c r="C44" s="423"/>
      <c r="D44" s="424"/>
      <c r="E44" s="411"/>
      <c r="F44" s="411"/>
      <c r="G44" s="411"/>
      <c r="H44" s="411"/>
      <c r="I44" s="412"/>
      <c r="J44" s="145"/>
      <c r="K44" s="431"/>
      <c r="L44" s="411"/>
      <c r="M44" s="411"/>
      <c r="N44" s="411"/>
      <c r="O44" s="412"/>
      <c r="P44" s="146">
        <f t="shared" si="5"/>
        <v>0</v>
      </c>
      <c r="Q44" s="431"/>
      <c r="R44" s="411"/>
      <c r="S44" s="411"/>
      <c r="T44" s="411"/>
      <c r="U44" s="412"/>
      <c r="V44" s="146">
        <f t="shared" si="6"/>
        <v>0</v>
      </c>
      <c r="W44" s="431"/>
      <c r="X44" s="411"/>
      <c r="Y44" s="411"/>
      <c r="Z44" s="411"/>
      <c r="AA44" s="412"/>
      <c r="AB44" s="146">
        <f t="shared" si="7"/>
        <v>0</v>
      </c>
      <c r="AC44" s="431"/>
      <c r="AD44" s="411"/>
      <c r="AE44" s="411"/>
      <c r="AF44" s="411"/>
      <c r="AG44" s="412"/>
      <c r="AH44" s="146">
        <f t="shared" si="8"/>
        <v>0</v>
      </c>
      <c r="AI44" s="138">
        <f t="shared" si="4"/>
        <v>0</v>
      </c>
      <c r="AJ44" s="138"/>
    </row>
    <row r="45" spans="1:36" ht="13.5" thickBot="1" x14ac:dyDescent="0.25">
      <c r="A45" s="413" t="s">
        <v>94</v>
      </c>
      <c r="B45" s="414"/>
      <c r="C45" s="414"/>
      <c r="D45" s="415"/>
      <c r="E45" s="433"/>
      <c r="F45" s="433"/>
      <c r="G45" s="433"/>
      <c r="H45" s="433"/>
      <c r="I45" s="434"/>
      <c r="J45" s="136">
        <f>SUM(J34:J44)</f>
        <v>0</v>
      </c>
      <c r="K45" s="432"/>
      <c r="L45" s="433"/>
      <c r="M45" s="433"/>
      <c r="N45" s="433"/>
      <c r="O45" s="434"/>
      <c r="P45" s="136">
        <f>SUM(P34:P44)</f>
        <v>0</v>
      </c>
      <c r="Q45" s="432"/>
      <c r="R45" s="433"/>
      <c r="S45" s="433"/>
      <c r="T45" s="433"/>
      <c r="U45" s="434"/>
      <c r="V45" s="136">
        <f>SUM(V34:V44)</f>
        <v>0</v>
      </c>
      <c r="W45" s="432"/>
      <c r="X45" s="433"/>
      <c r="Y45" s="433"/>
      <c r="Z45" s="433"/>
      <c r="AA45" s="434"/>
      <c r="AB45" s="136">
        <f>SUM(AB34:AB44)</f>
        <v>0</v>
      </c>
      <c r="AC45" s="432"/>
      <c r="AD45" s="433"/>
      <c r="AE45" s="433"/>
      <c r="AF45" s="433"/>
      <c r="AG45" s="434"/>
      <c r="AH45" s="136">
        <f>SUM(AH34:AH44)</f>
        <v>0</v>
      </c>
      <c r="AI45" s="138">
        <f t="shared" si="4"/>
        <v>0</v>
      </c>
      <c r="AJ45" s="138" t="b">
        <f>IF(AI45=SUM(AI34:AI44),TRUE)</f>
        <v>1</v>
      </c>
    </row>
    <row r="46" spans="1:36" ht="13.5" thickBot="1" x14ac:dyDescent="0.25">
      <c r="A46" s="435" t="s">
        <v>95</v>
      </c>
      <c r="B46" s="436"/>
      <c r="C46" s="436"/>
      <c r="D46" s="437"/>
      <c r="E46" s="141"/>
      <c r="F46" s="141"/>
      <c r="G46" s="141"/>
      <c r="H46" s="141"/>
      <c r="I46" s="141"/>
      <c r="J46" s="142"/>
      <c r="K46" s="140"/>
      <c r="L46" s="141"/>
      <c r="M46" s="141"/>
      <c r="N46" s="141"/>
      <c r="O46" s="141"/>
      <c r="P46" s="142"/>
      <c r="Q46" s="140"/>
      <c r="R46" s="141"/>
      <c r="S46" s="141"/>
      <c r="T46" s="141"/>
      <c r="U46" s="141"/>
      <c r="V46" s="142"/>
      <c r="W46" s="140"/>
      <c r="X46" s="141"/>
      <c r="Y46" s="141"/>
      <c r="Z46" s="141"/>
      <c r="AA46" s="141"/>
      <c r="AB46" s="142"/>
      <c r="AC46" s="140"/>
      <c r="AD46" s="141"/>
      <c r="AE46" s="141"/>
      <c r="AF46" s="141"/>
      <c r="AG46" s="141"/>
      <c r="AH46" s="142"/>
      <c r="AI46" s="143">
        <f t="shared" si="4"/>
        <v>0</v>
      </c>
      <c r="AJ46" s="143"/>
    </row>
    <row r="47" spans="1:36" x14ac:dyDescent="0.2">
      <c r="A47" s="233"/>
      <c r="B47" s="416" t="s">
        <v>96</v>
      </c>
      <c r="C47" s="417"/>
      <c r="D47" s="418"/>
      <c r="E47" s="411"/>
      <c r="F47" s="411"/>
      <c r="G47" s="411"/>
      <c r="H47" s="411"/>
      <c r="I47" s="412"/>
      <c r="J47" s="161"/>
      <c r="K47" s="431"/>
      <c r="L47" s="411"/>
      <c r="M47" s="411"/>
      <c r="N47" s="411"/>
      <c r="O47" s="412"/>
      <c r="P47" s="161"/>
      <c r="Q47" s="431"/>
      <c r="R47" s="411"/>
      <c r="S47" s="411"/>
      <c r="T47" s="411"/>
      <c r="U47" s="412"/>
      <c r="V47" s="161"/>
      <c r="W47" s="431"/>
      <c r="X47" s="411"/>
      <c r="Y47" s="411"/>
      <c r="Z47" s="411"/>
      <c r="AA47" s="412"/>
      <c r="AB47" s="161"/>
      <c r="AC47" s="431"/>
      <c r="AD47" s="411"/>
      <c r="AE47" s="411"/>
      <c r="AF47" s="411"/>
      <c r="AG47" s="412"/>
      <c r="AH47" s="161"/>
      <c r="AI47" s="138">
        <f>AH47+AB47+V47+P47+J47</f>
        <v>0</v>
      </c>
      <c r="AJ47" s="138"/>
    </row>
    <row r="48" spans="1:36" x14ac:dyDescent="0.2">
      <c r="A48" s="217"/>
      <c r="B48" s="419" t="s">
        <v>97</v>
      </c>
      <c r="C48" s="420"/>
      <c r="D48" s="421"/>
      <c r="E48" s="411"/>
      <c r="F48" s="411"/>
      <c r="G48" s="411"/>
      <c r="H48" s="411"/>
      <c r="I48" s="412"/>
      <c r="J48" s="146"/>
      <c r="K48" s="431"/>
      <c r="L48" s="411"/>
      <c r="M48" s="411"/>
      <c r="N48" s="411"/>
      <c r="O48" s="412"/>
      <c r="P48" s="161"/>
      <c r="Q48" s="431"/>
      <c r="R48" s="411"/>
      <c r="S48" s="411"/>
      <c r="T48" s="411"/>
      <c r="U48" s="412"/>
      <c r="V48" s="161"/>
      <c r="W48" s="431"/>
      <c r="X48" s="411"/>
      <c r="Y48" s="411"/>
      <c r="Z48" s="411"/>
      <c r="AA48" s="412"/>
      <c r="AB48" s="161"/>
      <c r="AC48" s="431"/>
      <c r="AD48" s="411"/>
      <c r="AE48" s="411"/>
      <c r="AF48" s="411"/>
      <c r="AG48" s="412"/>
      <c r="AH48" s="161"/>
      <c r="AI48" s="138">
        <f t="shared" si="4"/>
        <v>0</v>
      </c>
      <c r="AJ48" s="138"/>
    </row>
    <row r="49" spans="1:36" x14ac:dyDescent="0.2">
      <c r="A49" s="217"/>
      <c r="B49" s="419" t="s">
        <v>98</v>
      </c>
      <c r="C49" s="420"/>
      <c r="D49" s="421"/>
      <c r="E49" s="411"/>
      <c r="F49" s="411"/>
      <c r="G49" s="411"/>
      <c r="H49" s="411"/>
      <c r="I49" s="412"/>
      <c r="J49" s="146"/>
      <c r="K49" s="431"/>
      <c r="L49" s="411"/>
      <c r="M49" s="411"/>
      <c r="N49" s="411"/>
      <c r="O49" s="412"/>
      <c r="P49" s="161"/>
      <c r="Q49" s="431"/>
      <c r="R49" s="411"/>
      <c r="S49" s="411"/>
      <c r="T49" s="411"/>
      <c r="U49" s="412"/>
      <c r="V49" s="161"/>
      <c r="W49" s="431"/>
      <c r="X49" s="411"/>
      <c r="Y49" s="411"/>
      <c r="Z49" s="411"/>
      <c r="AA49" s="412"/>
      <c r="AB49" s="161"/>
      <c r="AC49" s="431"/>
      <c r="AD49" s="411"/>
      <c r="AE49" s="411"/>
      <c r="AF49" s="411"/>
      <c r="AG49" s="412"/>
      <c r="AH49" s="161"/>
      <c r="AI49" s="138">
        <f t="shared" si="4"/>
        <v>0</v>
      </c>
      <c r="AJ49" s="138"/>
    </row>
    <row r="50" spans="1:36" x14ac:dyDescent="0.2">
      <c r="A50" s="217"/>
      <c r="B50" s="419" t="s">
        <v>99</v>
      </c>
      <c r="C50" s="420"/>
      <c r="D50" s="421"/>
      <c r="E50" s="411"/>
      <c r="F50" s="411"/>
      <c r="G50" s="411"/>
      <c r="H50" s="411"/>
      <c r="I50" s="412"/>
      <c r="J50" s="146"/>
      <c r="K50" s="431"/>
      <c r="L50" s="411"/>
      <c r="M50" s="411"/>
      <c r="N50" s="411"/>
      <c r="O50" s="412"/>
      <c r="P50" s="161"/>
      <c r="Q50" s="431"/>
      <c r="R50" s="411"/>
      <c r="S50" s="411"/>
      <c r="T50" s="411"/>
      <c r="U50" s="412"/>
      <c r="V50" s="161"/>
      <c r="W50" s="431"/>
      <c r="X50" s="411"/>
      <c r="Y50" s="411"/>
      <c r="Z50" s="411"/>
      <c r="AA50" s="412"/>
      <c r="AB50" s="161"/>
      <c r="AC50" s="431"/>
      <c r="AD50" s="411"/>
      <c r="AE50" s="411"/>
      <c r="AF50" s="411"/>
      <c r="AG50" s="412"/>
      <c r="AH50" s="161"/>
      <c r="AI50" s="138">
        <f t="shared" si="4"/>
        <v>0</v>
      </c>
      <c r="AJ50" s="138"/>
    </row>
    <row r="51" spans="1:36" x14ac:dyDescent="0.2">
      <c r="A51" s="408" t="s">
        <v>100</v>
      </c>
      <c r="B51" s="409"/>
      <c r="C51" s="409"/>
      <c r="D51" s="410"/>
      <c r="E51" s="411"/>
      <c r="F51" s="411"/>
      <c r="G51" s="411"/>
      <c r="H51" s="411"/>
      <c r="I51" s="412"/>
      <c r="J51" s="136">
        <f>SUM(J47:J50)</f>
        <v>0</v>
      </c>
      <c r="K51" s="431"/>
      <c r="L51" s="411"/>
      <c r="M51" s="411"/>
      <c r="N51" s="411"/>
      <c r="O51" s="412"/>
      <c r="P51" s="136">
        <f>SUM(P47:P50)</f>
        <v>0</v>
      </c>
      <c r="Q51" s="431"/>
      <c r="R51" s="411"/>
      <c r="S51" s="411"/>
      <c r="T51" s="411"/>
      <c r="U51" s="412"/>
      <c r="V51" s="136">
        <f>SUM(V47:V50)</f>
        <v>0</v>
      </c>
      <c r="W51" s="431"/>
      <c r="X51" s="411"/>
      <c r="Y51" s="411"/>
      <c r="Z51" s="411"/>
      <c r="AA51" s="412"/>
      <c r="AB51" s="136">
        <f>SUM(AB47:AB50)</f>
        <v>0</v>
      </c>
      <c r="AC51" s="431"/>
      <c r="AD51" s="411"/>
      <c r="AE51" s="411"/>
      <c r="AF51" s="411"/>
      <c r="AG51" s="412"/>
      <c r="AH51" s="136">
        <f>SUM(AH47:AH50)</f>
        <v>0</v>
      </c>
      <c r="AI51" s="138">
        <f t="shared" si="4"/>
        <v>0</v>
      </c>
      <c r="AJ51" s="138"/>
    </row>
    <row r="52" spans="1:36" x14ac:dyDescent="0.2">
      <c r="A52" s="236"/>
      <c r="B52" s="471" t="s">
        <v>101</v>
      </c>
      <c r="C52" s="472"/>
      <c r="D52" s="473"/>
      <c r="E52" s="411"/>
      <c r="F52" s="411"/>
      <c r="G52" s="411"/>
      <c r="H52" s="411"/>
      <c r="I52" s="412"/>
      <c r="J52" s="168">
        <f>IF(J47&gt;25000,J47-25000,0)</f>
        <v>0</v>
      </c>
      <c r="K52" s="431"/>
      <c r="L52" s="411"/>
      <c r="M52" s="411"/>
      <c r="N52" s="411"/>
      <c r="O52" s="412"/>
      <c r="P52" s="168">
        <f>IF((J47+P47)&gt;25000,IF((J47)&gt;25000,P47,(J47+P47)-25000),0)</f>
        <v>0</v>
      </c>
      <c r="Q52" s="431"/>
      <c r="R52" s="411"/>
      <c r="S52" s="411"/>
      <c r="T52" s="411"/>
      <c r="U52" s="412"/>
      <c r="V52" s="168">
        <f>IF((J47+P47+V47)&gt;25000,IF((J47+P47)&gt;25000,V47,(J47+P47+V47)-25000),0)</f>
        <v>0</v>
      </c>
      <c r="W52" s="431"/>
      <c r="X52" s="411"/>
      <c r="Y52" s="411"/>
      <c r="Z52" s="411"/>
      <c r="AA52" s="412"/>
      <c r="AB52" s="168">
        <f>IF((J47+P47+V47+AB47)&gt;25000,IF((J47+P47+V47)&gt;25000,AB47,(J47+P47+V47+AB47)-25000),0)</f>
        <v>0</v>
      </c>
      <c r="AC52" s="431"/>
      <c r="AD52" s="411"/>
      <c r="AE52" s="411"/>
      <c r="AF52" s="411"/>
      <c r="AG52" s="412"/>
      <c r="AH52" s="168">
        <f>IF((J47+P47+V47+AB47+AH47)&gt;25000,IF((J47+P47+V47+AB47)&gt;25000,AH47,(J47+P47+V47+AB47+AH47)-25000),0)</f>
        <v>0</v>
      </c>
      <c r="AI52" s="169">
        <f t="shared" si="4"/>
        <v>0</v>
      </c>
      <c r="AJ52" s="138" t="b">
        <f>IF(AI52+25000=AI47,TRUE)</f>
        <v>0</v>
      </c>
    </row>
    <row r="53" spans="1:36" x14ac:dyDescent="0.2">
      <c r="A53" s="236"/>
      <c r="B53" s="471" t="s">
        <v>102</v>
      </c>
      <c r="C53" s="472"/>
      <c r="D53" s="473"/>
      <c r="E53" s="411"/>
      <c r="F53" s="411"/>
      <c r="G53" s="411"/>
      <c r="H53" s="411"/>
      <c r="I53" s="412"/>
      <c r="J53" s="168">
        <f>IF(J48&gt;25000,J48-25000,0)</f>
        <v>0</v>
      </c>
      <c r="K53" s="431"/>
      <c r="L53" s="411"/>
      <c r="M53" s="411"/>
      <c r="N53" s="411"/>
      <c r="O53" s="412"/>
      <c r="P53" s="168">
        <f>IF((J48+P48)&gt;25000,IF((J48)&gt;25000,P48,(J48+P48)-25000),0)</f>
        <v>0</v>
      </c>
      <c r="Q53" s="431"/>
      <c r="R53" s="411"/>
      <c r="S53" s="411"/>
      <c r="T53" s="411"/>
      <c r="U53" s="412"/>
      <c r="V53" s="168">
        <f>IF((J48+P48+V48)&gt;25000,IF((J48+P48)&gt;25000,V48,(J48+P48+V48)-25000),0)</f>
        <v>0</v>
      </c>
      <c r="W53" s="431"/>
      <c r="X53" s="411"/>
      <c r="Y53" s="411"/>
      <c r="Z53" s="411"/>
      <c r="AA53" s="412"/>
      <c r="AB53" s="168">
        <f>IF((J48+P48+V48+AB48)&gt;25000,IF((J48+P48+V48)&gt;25000,AB48,(J48+P48+V48+AB48)-25000),0)</f>
        <v>0</v>
      </c>
      <c r="AC53" s="431"/>
      <c r="AD53" s="411"/>
      <c r="AE53" s="411"/>
      <c r="AF53" s="411"/>
      <c r="AG53" s="412"/>
      <c r="AH53" s="168">
        <f>IF((J48+P48+V48+AB48+AH48)&gt;25000,IF((J48+P48+V48+AB48)&gt;25000,AH48,(J48+P48+V48+AB48+AH48)-25000),0)</f>
        <v>0</v>
      </c>
      <c r="AI53" s="169">
        <f t="shared" si="4"/>
        <v>0</v>
      </c>
      <c r="AJ53" s="138" t="b">
        <f>IF(AI53+25000=AI48,TRUE)</f>
        <v>0</v>
      </c>
    </row>
    <row r="54" spans="1:36" x14ac:dyDescent="0.2">
      <c r="A54" s="236"/>
      <c r="B54" s="471" t="s">
        <v>103</v>
      </c>
      <c r="C54" s="472"/>
      <c r="D54" s="473"/>
      <c r="E54" s="411"/>
      <c r="F54" s="411"/>
      <c r="G54" s="411"/>
      <c r="H54" s="411"/>
      <c r="I54" s="412"/>
      <c r="J54" s="168">
        <f>IF(J49&gt;25000,J49-25000,0)</f>
        <v>0</v>
      </c>
      <c r="K54" s="431"/>
      <c r="L54" s="411"/>
      <c r="M54" s="411"/>
      <c r="N54" s="411"/>
      <c r="O54" s="412"/>
      <c r="P54" s="168">
        <f>IF((J49+P49)&gt;25000,IF((J49)&gt;25000,P49,(J49+P49)-25000),0)</f>
        <v>0</v>
      </c>
      <c r="Q54" s="431"/>
      <c r="R54" s="411"/>
      <c r="S54" s="411"/>
      <c r="T54" s="411"/>
      <c r="U54" s="412"/>
      <c r="V54" s="168">
        <f>IF((J49+P49+V49)&gt;25000,IF((J49+P49)&gt;25000,V49,(J49+P49+V49)-25000),0)</f>
        <v>0</v>
      </c>
      <c r="W54" s="431"/>
      <c r="X54" s="411"/>
      <c r="Y54" s="411"/>
      <c r="Z54" s="411"/>
      <c r="AA54" s="412"/>
      <c r="AB54" s="168">
        <f>IF((J49+P49+V49+AB49)&gt;25000,IF((J49+P49+V49)&gt;25000,AB49,(J49+P49+V49+AB49)-25000),0)</f>
        <v>0</v>
      </c>
      <c r="AC54" s="431"/>
      <c r="AD54" s="411"/>
      <c r="AE54" s="411"/>
      <c r="AF54" s="411"/>
      <c r="AG54" s="412"/>
      <c r="AH54" s="168">
        <f>IF((J49+P49+V49+AB49+AH49)&gt;25000,IF((J49+P49+V49+AB49)&gt;25000,AH49,(J49+P49+V49+AB49+AH49)-25000),0)</f>
        <v>0</v>
      </c>
      <c r="AI54" s="169">
        <f t="shared" si="4"/>
        <v>0</v>
      </c>
      <c r="AJ54" s="138" t="b">
        <f>IF(AI54+25000=AI49,TRUE)</f>
        <v>0</v>
      </c>
    </row>
    <row r="55" spans="1:36" ht="13.5" thickBot="1" x14ac:dyDescent="0.25">
      <c r="A55" s="235"/>
      <c r="B55" s="474" t="s">
        <v>104</v>
      </c>
      <c r="C55" s="475"/>
      <c r="D55" s="476"/>
      <c r="E55" s="411"/>
      <c r="F55" s="411"/>
      <c r="G55" s="411"/>
      <c r="H55" s="411"/>
      <c r="I55" s="412"/>
      <c r="J55" s="168">
        <f>IF(J50&gt;25000,J50-25000,0)</f>
        <v>0</v>
      </c>
      <c r="K55" s="431"/>
      <c r="L55" s="411"/>
      <c r="M55" s="411"/>
      <c r="N55" s="411"/>
      <c r="O55" s="412"/>
      <c r="P55" s="168">
        <f>IF((J50+P50)&gt;25000,IF((J50)&gt;25000,P50,(J50+P50)-25000),0)</f>
        <v>0</v>
      </c>
      <c r="Q55" s="431"/>
      <c r="R55" s="411"/>
      <c r="S55" s="411"/>
      <c r="T55" s="411"/>
      <c r="U55" s="412"/>
      <c r="V55" s="168">
        <f>IF((J50+P50+V50)&gt;25000,IF((J50+P50)&gt;25000,V50,(J50+P50+V50)-25000),0)</f>
        <v>0</v>
      </c>
      <c r="W55" s="431"/>
      <c r="X55" s="411"/>
      <c r="Y55" s="411"/>
      <c r="Z55" s="411"/>
      <c r="AA55" s="412"/>
      <c r="AB55" s="168">
        <f>IF((J50+P50+V50+AB50)&gt;25000,IF((J50+P50+V50)&gt;25000,AB50,(J50+P50+V50+AB50)-25000),0)</f>
        <v>0</v>
      </c>
      <c r="AC55" s="431"/>
      <c r="AD55" s="411"/>
      <c r="AE55" s="411"/>
      <c r="AF55" s="411"/>
      <c r="AG55" s="412"/>
      <c r="AH55" s="168">
        <f>IF((J50+P50+V50+AB50+AH50)&gt;25000,IF((J50+P50+V50+AB50)&gt;25000,AH50,(J50+P50+V50+AB50+AH50)-25000),0)</f>
        <v>0</v>
      </c>
      <c r="AI55" s="169">
        <f t="shared" si="4"/>
        <v>0</v>
      </c>
      <c r="AJ55" s="138" t="b">
        <f>IF(AI55+25000=AI50,TRUE)</f>
        <v>0</v>
      </c>
    </row>
    <row r="56" spans="1:36" ht="13.5" thickBot="1" x14ac:dyDescent="0.25">
      <c r="A56" s="435" t="s">
        <v>105</v>
      </c>
      <c r="B56" s="436"/>
      <c r="C56" s="436"/>
      <c r="D56" s="437"/>
      <c r="E56" s="141"/>
      <c r="F56" s="141"/>
      <c r="G56" s="141"/>
      <c r="H56" s="141"/>
      <c r="I56" s="141"/>
      <c r="J56" s="142"/>
      <c r="K56" s="140"/>
      <c r="L56" s="141"/>
      <c r="M56" s="141"/>
      <c r="N56" s="141"/>
      <c r="O56" s="141"/>
      <c r="P56" s="142"/>
      <c r="Q56" s="140"/>
      <c r="R56" s="141"/>
      <c r="S56" s="141"/>
      <c r="T56" s="141"/>
      <c r="U56" s="141"/>
      <c r="V56" s="142"/>
      <c r="W56" s="140"/>
      <c r="X56" s="141"/>
      <c r="Y56" s="141"/>
      <c r="Z56" s="141"/>
      <c r="AA56" s="141"/>
      <c r="AB56" s="142"/>
      <c r="AC56" s="140"/>
      <c r="AD56" s="141"/>
      <c r="AE56" s="141"/>
      <c r="AF56" s="141"/>
      <c r="AG56" s="141"/>
      <c r="AH56" s="142"/>
      <c r="AI56" s="143" t="s">
        <v>58</v>
      </c>
      <c r="AJ56" s="143"/>
    </row>
    <row r="57" spans="1:36" x14ac:dyDescent="0.2">
      <c r="A57" s="438" t="s">
        <v>106</v>
      </c>
      <c r="B57" s="439"/>
      <c r="C57" s="439"/>
      <c r="D57" s="440"/>
      <c r="E57" s="429"/>
      <c r="F57" s="429"/>
      <c r="G57" s="429"/>
      <c r="H57" s="429"/>
      <c r="I57" s="430"/>
      <c r="J57" s="136">
        <f>J19+J23+J28+J32+J45+J51</f>
        <v>78880</v>
      </c>
      <c r="K57" s="428"/>
      <c r="L57" s="429"/>
      <c r="M57" s="429"/>
      <c r="N57" s="429"/>
      <c r="O57" s="430"/>
      <c r="P57" s="136">
        <f>P19+P23+P28+P32+P45+P51</f>
        <v>81246</v>
      </c>
      <c r="Q57" s="454"/>
      <c r="R57" s="455"/>
      <c r="S57" s="455"/>
      <c r="T57" s="455"/>
      <c r="U57" s="456"/>
      <c r="V57" s="136">
        <f>V19+V23+V28+V32+V45+V51</f>
        <v>83683</v>
      </c>
      <c r="W57" s="428"/>
      <c r="X57" s="429"/>
      <c r="Y57" s="429"/>
      <c r="Z57" s="429"/>
      <c r="AA57" s="430"/>
      <c r="AB57" s="136">
        <f>AB19+AB23+AB28+AB32+AB45+AB51</f>
        <v>0</v>
      </c>
      <c r="AC57" s="428"/>
      <c r="AD57" s="429"/>
      <c r="AE57" s="429"/>
      <c r="AF57" s="429"/>
      <c r="AG57" s="430"/>
      <c r="AH57" s="136">
        <f>AH19+AH23+AH28+AH32+AH45+AH51</f>
        <v>0</v>
      </c>
      <c r="AI57" s="138">
        <f>AH57+AB57+V57+P57+J57</f>
        <v>243809</v>
      </c>
      <c r="AJ57" s="162" t="b">
        <f>IF(AI57=J57+P57+V57+AB57+AH57,TRUE)</f>
        <v>1</v>
      </c>
    </row>
    <row r="58" spans="1:36" x14ac:dyDescent="0.2">
      <c r="A58" s="441" t="s">
        <v>107</v>
      </c>
      <c r="B58" s="442"/>
      <c r="C58" s="442"/>
      <c r="D58" s="443"/>
      <c r="E58" s="411"/>
      <c r="F58" s="411"/>
      <c r="G58" s="411"/>
      <c r="H58" s="411"/>
      <c r="I58" s="412"/>
      <c r="J58" s="167">
        <f>J57-(J52+J53+J54+J55+J32+J23+J38+J43)</f>
        <v>78880</v>
      </c>
      <c r="K58" s="431"/>
      <c r="L58" s="411"/>
      <c r="M58" s="411"/>
      <c r="N58" s="411"/>
      <c r="O58" s="412"/>
      <c r="P58" s="167">
        <f>P57-(P52+P53+P54+P55+P32+P23+P38+P43)</f>
        <v>81246</v>
      </c>
      <c r="Q58" s="457"/>
      <c r="R58" s="458"/>
      <c r="S58" s="458"/>
      <c r="T58" s="458"/>
      <c r="U58" s="459"/>
      <c r="V58" s="167">
        <f>V57-(V52+V53+V54+V55+V32+V23+V38+V43)</f>
        <v>83683</v>
      </c>
      <c r="W58" s="431"/>
      <c r="X58" s="411"/>
      <c r="Y58" s="411"/>
      <c r="Z58" s="411"/>
      <c r="AA58" s="412"/>
      <c r="AB58" s="167">
        <f>AB57-(AB52+AB53+AB54+AB55+AB32+AB23+AB38+AB43)</f>
        <v>0</v>
      </c>
      <c r="AC58" s="431"/>
      <c r="AD58" s="411"/>
      <c r="AE58" s="411"/>
      <c r="AF58" s="411"/>
      <c r="AG58" s="412"/>
      <c r="AH58" s="167">
        <f>AH57-(AH52+AH53+AH54+AH55+AH32+AH23+AH38+AH43)</f>
        <v>0</v>
      </c>
      <c r="AI58" s="138">
        <f>AH58+AB58+V58+P58+J58</f>
        <v>243809</v>
      </c>
      <c r="AJ58" s="162" t="b">
        <f>IF(AI58=J58+P58+V58+AB58+AH58,TRUE)</f>
        <v>1</v>
      </c>
    </row>
    <row r="59" spans="1:36" x14ac:dyDescent="0.2">
      <c r="A59" s="408" t="s">
        <v>108</v>
      </c>
      <c r="B59" s="409"/>
      <c r="C59" s="409"/>
      <c r="D59" s="410"/>
      <c r="E59" s="411"/>
      <c r="F59" s="411"/>
      <c r="G59" s="411"/>
      <c r="H59" s="411"/>
      <c r="I59" s="412"/>
      <c r="J59" s="136">
        <f>ROUND(J58*J5,0)</f>
        <v>0</v>
      </c>
      <c r="K59" s="431"/>
      <c r="L59" s="411"/>
      <c r="M59" s="411"/>
      <c r="N59" s="411"/>
      <c r="O59" s="412"/>
      <c r="P59" s="136">
        <f>ROUND(J5*P58,0)</f>
        <v>0</v>
      </c>
      <c r="Q59" s="457"/>
      <c r="R59" s="458"/>
      <c r="S59" s="458"/>
      <c r="T59" s="458"/>
      <c r="U59" s="459"/>
      <c r="V59" s="136">
        <f>ROUND(J5*V58,0)</f>
        <v>0</v>
      </c>
      <c r="W59" s="431"/>
      <c r="X59" s="411"/>
      <c r="Y59" s="411"/>
      <c r="Z59" s="411"/>
      <c r="AA59" s="412"/>
      <c r="AB59" s="136">
        <f>ROUND(J5*AB58,0)</f>
        <v>0</v>
      </c>
      <c r="AC59" s="431"/>
      <c r="AD59" s="411"/>
      <c r="AE59" s="411"/>
      <c r="AF59" s="411"/>
      <c r="AG59" s="412"/>
      <c r="AH59" s="136">
        <f>ROUND(J5*AH58,0)</f>
        <v>0</v>
      </c>
      <c r="AI59" s="138">
        <f>AH59+AB59+V59+P59+J59</f>
        <v>0</v>
      </c>
      <c r="AJ59" s="162" t="b">
        <f>IF(AI59=J59+P59+V59+AB59+AH59,TRUE)</f>
        <v>1</v>
      </c>
    </row>
    <row r="60" spans="1:36" ht="13.5" thickBot="1" x14ac:dyDescent="0.25">
      <c r="A60" s="405" t="s">
        <v>109</v>
      </c>
      <c r="B60" s="406"/>
      <c r="C60" s="406"/>
      <c r="D60" s="407"/>
      <c r="E60" s="433"/>
      <c r="F60" s="433"/>
      <c r="G60" s="433"/>
      <c r="H60" s="433"/>
      <c r="I60" s="434"/>
      <c r="J60" s="148">
        <f>J57+J59</f>
        <v>78880</v>
      </c>
      <c r="K60" s="432"/>
      <c r="L60" s="433"/>
      <c r="M60" s="433"/>
      <c r="N60" s="433"/>
      <c r="O60" s="434"/>
      <c r="P60" s="148">
        <f>P57+P59</f>
        <v>81246</v>
      </c>
      <c r="Q60" s="460"/>
      <c r="R60" s="461"/>
      <c r="S60" s="461"/>
      <c r="T60" s="461"/>
      <c r="U60" s="462"/>
      <c r="V60" s="148">
        <f>V57+V59</f>
        <v>83683</v>
      </c>
      <c r="W60" s="432"/>
      <c r="X60" s="433"/>
      <c r="Y60" s="433"/>
      <c r="Z60" s="433"/>
      <c r="AA60" s="434"/>
      <c r="AB60" s="148">
        <f>AB57+AB59</f>
        <v>0</v>
      </c>
      <c r="AC60" s="432"/>
      <c r="AD60" s="433"/>
      <c r="AE60" s="433"/>
      <c r="AF60" s="433"/>
      <c r="AG60" s="434"/>
      <c r="AH60" s="148">
        <f>AH57+AH59</f>
        <v>0</v>
      </c>
      <c r="AI60" s="149">
        <f>AH60+AB60+V60+P60+J60</f>
        <v>243809</v>
      </c>
      <c r="AJ60" s="166" t="b">
        <f>IF(AI60=AI59+AI57,TRUE)</f>
        <v>1</v>
      </c>
    </row>
    <row r="61" spans="1:36" x14ac:dyDescent="0.2">
      <c r="C61" s="131" t="s">
        <v>363</v>
      </c>
      <c r="D61" s="131"/>
      <c r="F61" s="131"/>
      <c r="G61" s="131"/>
      <c r="H61" s="150"/>
      <c r="I61" s="151"/>
      <c r="J61" s="152"/>
      <c r="L61" s="131"/>
      <c r="M61" s="131"/>
      <c r="N61" s="150"/>
      <c r="O61" s="150"/>
      <c r="P61" s="152"/>
      <c r="R61" s="131"/>
      <c r="S61" s="131"/>
      <c r="T61" s="150"/>
      <c r="U61" s="150"/>
      <c r="V61" s="152"/>
      <c r="X61" s="131"/>
      <c r="Y61" s="131"/>
      <c r="Z61" s="150"/>
      <c r="AA61" s="150"/>
      <c r="AB61" s="152"/>
      <c r="AD61" s="131"/>
      <c r="AE61" s="131"/>
      <c r="AF61" s="150"/>
      <c r="AG61" s="150"/>
      <c r="AH61" s="152"/>
      <c r="AI61" s="153"/>
      <c r="AJ61" s="153"/>
    </row>
    <row r="62" spans="1:36" hidden="1" x14ac:dyDescent="0.2">
      <c r="C62" s="123" t="s">
        <v>359</v>
      </c>
      <c r="J62" s="369"/>
      <c r="P62" s="369"/>
      <c r="V62" s="369"/>
      <c r="AB62" s="369"/>
      <c r="AH62" s="369"/>
      <c r="AI62" s="138">
        <f t="shared" ref="AI62:AI65" si="9">AH62+AB62+V62+P62+J62</f>
        <v>0</v>
      </c>
    </row>
    <row r="63" spans="1:36" hidden="1" x14ac:dyDescent="0.2">
      <c r="C63" s="123" t="s">
        <v>360</v>
      </c>
      <c r="J63" s="369"/>
      <c r="P63" s="369"/>
      <c r="V63" s="369"/>
      <c r="AB63" s="369"/>
      <c r="AH63" s="369"/>
      <c r="AI63" s="138">
        <f t="shared" si="9"/>
        <v>0</v>
      </c>
    </row>
    <row r="64" spans="1:36" hidden="1" x14ac:dyDescent="0.2">
      <c r="C64" s="123" t="s">
        <v>357</v>
      </c>
      <c r="J64" s="369"/>
      <c r="P64" s="369"/>
      <c r="V64" s="369"/>
      <c r="AB64" s="369"/>
      <c r="AH64" s="369"/>
      <c r="AI64" s="138">
        <f t="shared" si="9"/>
        <v>0</v>
      </c>
    </row>
    <row r="65" spans="3:36" ht="13.5" hidden="1" thickBot="1" x14ac:dyDescent="0.25">
      <c r="C65" s="123" t="s">
        <v>358</v>
      </c>
      <c r="J65" s="369"/>
      <c r="P65" s="369"/>
      <c r="V65" s="369"/>
      <c r="AB65" s="369"/>
      <c r="AH65" s="369"/>
      <c r="AI65" s="138">
        <f t="shared" si="9"/>
        <v>0</v>
      </c>
    </row>
    <row r="66" spans="3:36" ht="13.5" hidden="1" thickBot="1" x14ac:dyDescent="0.25">
      <c r="C66" s="131" t="s">
        <v>361</v>
      </c>
      <c r="J66" s="136">
        <f>SUM(J62:J65)</f>
        <v>0</v>
      </c>
      <c r="P66" s="136">
        <f>SUM(P62:P65)</f>
        <v>0</v>
      </c>
      <c r="V66" s="136">
        <f>SUM(V62:V65)</f>
        <v>0</v>
      </c>
      <c r="AB66" s="136">
        <f>SUM(AB62:AB65)</f>
        <v>0</v>
      </c>
      <c r="AH66" s="136">
        <f>SUM(AH62:AH65)</f>
        <v>0</v>
      </c>
      <c r="AI66" s="143">
        <f>SUM(AI62:AI65)</f>
        <v>0</v>
      </c>
      <c r="AJ66" s="155" t="str">
        <f>IF(AI66=SUM(J66+P66+V66+AB66+AH66),"TRUE","FALSE")</f>
        <v>TRUE</v>
      </c>
    </row>
    <row r="67" spans="3:36" hidden="1" x14ac:dyDescent="0.2">
      <c r="C67" s="123"/>
    </row>
    <row r="68" spans="3:36" hidden="1" x14ac:dyDescent="0.2">
      <c r="C68" s="123" t="s">
        <v>362</v>
      </c>
      <c r="J68" s="370">
        <f>J19+J23+J28+J32+J45+J66</f>
        <v>78880</v>
      </c>
      <c r="P68" s="370">
        <f>P19+P28+P32+P45+P66</f>
        <v>81246</v>
      </c>
      <c r="V68" s="370">
        <f>V19+V28+V32+V45+V66</f>
        <v>83683</v>
      </c>
      <c r="AB68" s="370">
        <f>AB19+AB28+AB32+AB45+AB66</f>
        <v>0</v>
      </c>
      <c r="AH68" s="370">
        <f>AH19+AH28+AH32+AH45+AH66</f>
        <v>0</v>
      </c>
      <c r="AI68" s="371">
        <f>SUM(J68+P68+V68+AB68+AH68)</f>
        <v>243809</v>
      </c>
    </row>
  </sheetData>
  <mergeCells count="109">
    <mergeCell ref="D2:E2"/>
    <mergeCell ref="F3:H3"/>
    <mergeCell ref="K6:P6"/>
    <mergeCell ref="K1:M1"/>
    <mergeCell ref="B52:D52"/>
    <mergeCell ref="B53:D53"/>
    <mergeCell ref="B54:D54"/>
    <mergeCell ref="B55:D55"/>
    <mergeCell ref="A19:D19"/>
    <mergeCell ref="A33:D33"/>
    <mergeCell ref="A46:D46"/>
    <mergeCell ref="B26:D26"/>
    <mergeCell ref="B27:D27"/>
    <mergeCell ref="B28:D28"/>
    <mergeCell ref="A29:D29"/>
    <mergeCell ref="A24:D24"/>
    <mergeCell ref="E21:I23"/>
    <mergeCell ref="K21:O23"/>
    <mergeCell ref="B21:D21"/>
    <mergeCell ref="B22:D22"/>
    <mergeCell ref="K12:M12"/>
    <mergeCell ref="A1:J1"/>
    <mergeCell ref="K19:O19"/>
    <mergeCell ref="A51:D51"/>
    <mergeCell ref="K2:L2"/>
    <mergeCell ref="K3:L3"/>
    <mergeCell ref="AC21:AG23"/>
    <mergeCell ref="E25:I28"/>
    <mergeCell ref="K25:O28"/>
    <mergeCell ref="Q25:U28"/>
    <mergeCell ref="E57:I60"/>
    <mergeCell ref="K57:O60"/>
    <mergeCell ref="Q57:U60"/>
    <mergeCell ref="W57:AA60"/>
    <mergeCell ref="W30:AA32"/>
    <mergeCell ref="W25:AA28"/>
    <mergeCell ref="AC25:AG28"/>
    <mergeCell ref="AC57:AG60"/>
    <mergeCell ref="Q47:U55"/>
    <mergeCell ref="W47:AA55"/>
    <mergeCell ref="AC47:AG55"/>
    <mergeCell ref="AC30:AG32"/>
    <mergeCell ref="Q34:U45"/>
    <mergeCell ref="W34:AA45"/>
    <mergeCell ref="AC34:AG45"/>
    <mergeCell ref="Q30:U32"/>
    <mergeCell ref="K47:O55"/>
    <mergeCell ref="E34:I45"/>
    <mergeCell ref="Q21:U23"/>
    <mergeCell ref="B41:D41"/>
    <mergeCell ref="B42:D42"/>
    <mergeCell ref="A56:D56"/>
    <mergeCell ref="A57:D57"/>
    <mergeCell ref="A58:D58"/>
    <mergeCell ref="A18:G18"/>
    <mergeCell ref="Q19:U19"/>
    <mergeCell ref="W19:AA19"/>
    <mergeCell ref="A20:D20"/>
    <mergeCell ref="B25:D25"/>
    <mergeCell ref="K30:O32"/>
    <mergeCell ref="B30:D30"/>
    <mergeCell ref="B31:D31"/>
    <mergeCell ref="K34:O45"/>
    <mergeCell ref="E30:I32"/>
    <mergeCell ref="W21:AA23"/>
    <mergeCell ref="B43:D43"/>
    <mergeCell ref="B44:D44"/>
    <mergeCell ref="A32:D32"/>
    <mergeCell ref="A23:D23"/>
    <mergeCell ref="B34:D34"/>
    <mergeCell ref="B35:D35"/>
    <mergeCell ref="B36:D36"/>
    <mergeCell ref="A12:G12"/>
    <mergeCell ref="A59:D59"/>
    <mergeCell ref="A60:D60"/>
    <mergeCell ref="E47:I55"/>
    <mergeCell ref="A45:D45"/>
    <mergeCell ref="B47:D47"/>
    <mergeCell ref="B48:D48"/>
    <mergeCell ref="B49:D49"/>
    <mergeCell ref="B50:D50"/>
    <mergeCell ref="B37:D37"/>
    <mergeCell ref="B38:D38"/>
    <mergeCell ref="B39:D39"/>
    <mergeCell ref="B40:D40"/>
    <mergeCell ref="AK6:AM6"/>
    <mergeCell ref="AC19:AG19"/>
    <mergeCell ref="E19:I19"/>
    <mergeCell ref="F2:H2"/>
    <mergeCell ref="A5:B5"/>
    <mergeCell ref="A4:B4"/>
    <mergeCell ref="Q12:S12"/>
    <mergeCell ref="W12:Y12"/>
    <mergeCell ref="AC12:AE12"/>
    <mergeCell ref="K18:M18"/>
    <mergeCell ref="Q18:S18"/>
    <mergeCell ref="W18:Y18"/>
    <mergeCell ref="AC18:AE18"/>
    <mergeCell ref="A3:B3"/>
    <mergeCell ref="A2:B2"/>
    <mergeCell ref="A6:B6"/>
    <mergeCell ref="A13:B13"/>
    <mergeCell ref="AC6:AH6"/>
    <mergeCell ref="E6:J6"/>
    <mergeCell ref="Q6:V6"/>
    <mergeCell ref="W6:AB6"/>
    <mergeCell ref="D3:E3"/>
    <mergeCell ref="D4:E4"/>
    <mergeCell ref="D5:G5"/>
  </mergeCells>
  <phoneticPr fontId="0" type="noConversion"/>
  <printOptions horizontalCentered="1"/>
  <pageMargins left="0.25" right="0.25" top="0.25" bottom="0.3" header="0.5" footer="0.2"/>
  <pageSetup paperSize="5" scale="50"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326330A-6A77-4A8F-850E-A2582632E7AC}">
          <x14:formula1>
            <xm:f>'Data Tables'!$A$16:$A$17</xm:f>
          </x14:formula1>
          <xm:sqref>M4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26EB5-ACD1-46EA-831C-914DB1C76633}">
  <sheetPr>
    <pageSetUpPr fitToPage="1"/>
  </sheetPr>
  <dimension ref="A1:M111"/>
  <sheetViews>
    <sheetView zoomScaleNormal="100" workbookViewId="0">
      <selection activeCell="C3" sqref="C3"/>
    </sheetView>
  </sheetViews>
  <sheetFormatPr defaultRowHeight="12.75" x14ac:dyDescent="0.2"/>
  <cols>
    <col min="1" max="1" width="51.42578125" customWidth="1"/>
    <col min="2" max="2" width="15.28515625" customWidth="1"/>
    <col min="3" max="3" width="15.5703125" customWidth="1"/>
    <col min="4" max="12" width="15.42578125" customWidth="1"/>
    <col min="13" max="13" width="14.140625" customWidth="1"/>
  </cols>
  <sheetData>
    <row r="1" spans="1:13" ht="27.75" customHeight="1" x14ac:dyDescent="0.25">
      <c r="A1" s="316" t="s">
        <v>110</v>
      </c>
      <c r="B1" s="262" t="s">
        <v>111</v>
      </c>
      <c r="C1" s="262" t="s">
        <v>111</v>
      </c>
      <c r="D1" s="262" t="s">
        <v>111</v>
      </c>
      <c r="E1" s="262" t="s">
        <v>111</v>
      </c>
      <c r="F1" s="262" t="s">
        <v>111</v>
      </c>
      <c r="G1" s="262" t="s">
        <v>111</v>
      </c>
      <c r="H1" s="262" t="s">
        <v>111</v>
      </c>
      <c r="I1" s="262" t="s">
        <v>111</v>
      </c>
      <c r="J1" s="262" t="s">
        <v>111</v>
      </c>
      <c r="K1" s="262" t="s">
        <v>111</v>
      </c>
      <c r="L1" s="345" t="s">
        <v>111</v>
      </c>
      <c r="M1" s="484" t="s">
        <v>347</v>
      </c>
    </row>
    <row r="2" spans="1:13" ht="27.75" customHeight="1" x14ac:dyDescent="0.25">
      <c r="A2" s="317" t="s">
        <v>112</v>
      </c>
      <c r="B2" s="207" t="s">
        <v>113</v>
      </c>
      <c r="C2" s="207" t="s">
        <v>114</v>
      </c>
      <c r="D2" s="207" t="s">
        <v>115</v>
      </c>
      <c r="E2" s="207" t="s">
        <v>116</v>
      </c>
      <c r="F2" s="207" t="s">
        <v>117</v>
      </c>
      <c r="G2" s="207" t="s">
        <v>118</v>
      </c>
      <c r="H2" s="207" t="s">
        <v>119</v>
      </c>
      <c r="I2" s="207" t="s">
        <v>120</v>
      </c>
      <c r="J2" s="207" t="s">
        <v>121</v>
      </c>
      <c r="K2" s="207" t="s">
        <v>122</v>
      </c>
      <c r="L2" s="346" t="s">
        <v>123</v>
      </c>
      <c r="M2" s="485"/>
    </row>
    <row r="3" spans="1:13" ht="18" x14ac:dyDescent="0.25">
      <c r="A3" s="317" t="s">
        <v>124</v>
      </c>
      <c r="B3" s="207" t="s">
        <v>125</v>
      </c>
      <c r="C3" s="209"/>
      <c r="D3" s="209"/>
      <c r="E3" s="209"/>
      <c r="F3" s="209"/>
      <c r="G3" s="209"/>
      <c r="H3" s="209"/>
      <c r="I3" s="209"/>
      <c r="J3" s="209"/>
      <c r="K3" s="209"/>
      <c r="L3" s="347"/>
      <c r="M3" s="485"/>
    </row>
    <row r="4" spans="1:13" ht="18" x14ac:dyDescent="0.25">
      <c r="A4" s="317" t="s">
        <v>126</v>
      </c>
      <c r="B4" s="208"/>
      <c r="C4" s="208"/>
      <c r="D4" s="208"/>
      <c r="E4" s="208"/>
      <c r="F4" s="208"/>
      <c r="G4" s="208"/>
      <c r="H4" s="208"/>
      <c r="I4" s="208"/>
      <c r="J4" s="208"/>
      <c r="K4" s="208"/>
      <c r="L4" s="348"/>
      <c r="M4" s="485"/>
    </row>
    <row r="5" spans="1:13" ht="18.75" thickBot="1" x14ac:dyDescent="0.3">
      <c r="A5" s="317" t="s">
        <v>127</v>
      </c>
      <c r="B5" s="201" t="s">
        <v>128</v>
      </c>
      <c r="C5" s="201" t="s">
        <v>128</v>
      </c>
      <c r="D5" s="201" t="s">
        <v>128</v>
      </c>
      <c r="E5" s="201" t="s">
        <v>128</v>
      </c>
      <c r="F5" s="201" t="s">
        <v>128</v>
      </c>
      <c r="G5" s="201" t="s">
        <v>128</v>
      </c>
      <c r="H5" s="201" t="s">
        <v>128</v>
      </c>
      <c r="I5" s="201" t="s">
        <v>128</v>
      </c>
      <c r="J5" s="201" t="s">
        <v>128</v>
      </c>
      <c r="K5" s="201" t="s">
        <v>128</v>
      </c>
      <c r="L5" s="349" t="s">
        <v>128</v>
      </c>
      <c r="M5" s="486"/>
    </row>
    <row r="6" spans="1:13" ht="31.5" x14ac:dyDescent="0.25">
      <c r="A6" s="317" t="s">
        <v>129</v>
      </c>
      <c r="B6" s="202" t="s">
        <v>130</v>
      </c>
      <c r="C6" s="353" t="str">
        <f>B6</f>
        <v>XXXXXX</v>
      </c>
      <c r="D6" s="353" t="str">
        <f>B6</f>
        <v>XXXXXX</v>
      </c>
      <c r="E6" s="353" t="str">
        <f>B6</f>
        <v>XXXXXX</v>
      </c>
      <c r="F6" s="353" t="str">
        <f>B6</f>
        <v>XXXXXX</v>
      </c>
      <c r="G6" s="353" t="str">
        <f>B6</f>
        <v>XXXXXX</v>
      </c>
      <c r="H6" s="353" t="str">
        <f>B6</f>
        <v>XXXXXX</v>
      </c>
      <c r="I6" s="353" t="str">
        <f>B6</f>
        <v>XXXXXX</v>
      </c>
      <c r="J6" s="353" t="str">
        <f>B6</f>
        <v>XXXXXX</v>
      </c>
      <c r="K6" s="353" t="str">
        <f>B6</f>
        <v>XXXXXX</v>
      </c>
      <c r="L6" s="353" t="str">
        <f>B6</f>
        <v>XXXXXX</v>
      </c>
      <c r="M6" s="350" t="s">
        <v>131</v>
      </c>
    </row>
    <row r="7" spans="1:13" x14ac:dyDescent="0.2">
      <c r="A7" s="319" t="s">
        <v>132</v>
      </c>
      <c r="B7" s="251"/>
      <c r="C7" s="251"/>
      <c r="D7" s="250"/>
      <c r="E7" s="250"/>
      <c r="F7" s="250"/>
      <c r="G7" s="250"/>
      <c r="H7" s="250"/>
      <c r="I7" s="250"/>
      <c r="J7" s="250"/>
      <c r="K7" s="250"/>
      <c r="L7" s="250"/>
      <c r="M7" s="266"/>
    </row>
    <row r="8" spans="1:13" x14ac:dyDescent="0.2">
      <c r="A8" s="320" t="s">
        <v>133</v>
      </c>
      <c r="B8" s="196">
        <v>0</v>
      </c>
      <c r="C8" s="196">
        <v>0</v>
      </c>
      <c r="D8" s="196">
        <v>0</v>
      </c>
      <c r="E8" s="196">
        <v>0</v>
      </c>
      <c r="F8" s="196">
        <v>0</v>
      </c>
      <c r="G8" s="196">
        <v>0</v>
      </c>
      <c r="H8" s="196">
        <v>0</v>
      </c>
      <c r="I8" s="196">
        <v>0</v>
      </c>
      <c r="J8" s="196">
        <v>0</v>
      </c>
      <c r="K8" s="196">
        <v>0</v>
      </c>
      <c r="L8" s="196">
        <v>0</v>
      </c>
      <c r="M8" s="268">
        <f>SUM(B8:L8)</f>
        <v>0</v>
      </c>
    </row>
    <row r="9" spans="1:13" x14ac:dyDescent="0.2">
      <c r="A9" s="320" t="s">
        <v>134</v>
      </c>
      <c r="B9" s="196">
        <v>0</v>
      </c>
      <c r="C9" s="196">
        <v>0</v>
      </c>
      <c r="D9" s="196">
        <v>0</v>
      </c>
      <c r="E9" s="196">
        <v>0</v>
      </c>
      <c r="F9" s="196">
        <v>0</v>
      </c>
      <c r="G9" s="196">
        <v>0</v>
      </c>
      <c r="H9" s="196">
        <v>0</v>
      </c>
      <c r="I9" s="196">
        <v>0</v>
      </c>
      <c r="J9" s="196">
        <v>0</v>
      </c>
      <c r="K9" s="196">
        <v>0</v>
      </c>
      <c r="L9" s="196">
        <v>0</v>
      </c>
      <c r="M9" s="268">
        <f>SUM(B9:L9)</f>
        <v>0</v>
      </c>
    </row>
    <row r="10" spans="1:13" x14ac:dyDescent="0.2">
      <c r="A10" s="320" t="s">
        <v>135</v>
      </c>
      <c r="B10" s="196">
        <v>0</v>
      </c>
      <c r="C10" s="196">
        <v>0</v>
      </c>
      <c r="D10" s="196">
        <v>0</v>
      </c>
      <c r="E10" s="196">
        <v>0</v>
      </c>
      <c r="F10" s="196">
        <v>0</v>
      </c>
      <c r="G10" s="196">
        <v>0</v>
      </c>
      <c r="H10" s="196">
        <v>0</v>
      </c>
      <c r="I10" s="196">
        <v>0</v>
      </c>
      <c r="J10" s="196">
        <v>0</v>
      </c>
      <c r="K10" s="196">
        <v>0</v>
      </c>
      <c r="L10" s="196">
        <v>0</v>
      </c>
      <c r="M10" s="268">
        <f>SUM(B10:L10)</f>
        <v>0</v>
      </c>
    </row>
    <row r="11" spans="1:13" x14ac:dyDescent="0.2">
      <c r="A11" s="320" t="s">
        <v>136</v>
      </c>
      <c r="B11" s="196">
        <v>0</v>
      </c>
      <c r="C11" s="196">
        <v>0</v>
      </c>
      <c r="D11" s="196">
        <v>0</v>
      </c>
      <c r="E11" s="196">
        <v>0</v>
      </c>
      <c r="F11" s="196">
        <v>0</v>
      </c>
      <c r="G11" s="196">
        <v>0</v>
      </c>
      <c r="H11" s="196">
        <v>0</v>
      </c>
      <c r="I11" s="196">
        <v>0</v>
      </c>
      <c r="J11" s="196">
        <v>0</v>
      </c>
      <c r="K11" s="196">
        <v>0</v>
      </c>
      <c r="L11" s="196">
        <v>0</v>
      </c>
      <c r="M11" s="268">
        <f>SUM(B11:L11)</f>
        <v>0</v>
      </c>
    </row>
    <row r="12" spans="1:13" x14ac:dyDescent="0.2">
      <c r="A12" s="321" t="s">
        <v>137</v>
      </c>
      <c r="B12" s="196">
        <v>0</v>
      </c>
      <c r="C12" s="196">
        <v>0</v>
      </c>
      <c r="D12" s="196">
        <v>0</v>
      </c>
      <c r="E12" s="196">
        <v>0</v>
      </c>
      <c r="F12" s="196">
        <v>0</v>
      </c>
      <c r="G12" s="196">
        <v>0</v>
      </c>
      <c r="H12" s="196">
        <v>0</v>
      </c>
      <c r="I12" s="196">
        <v>0</v>
      </c>
      <c r="J12" s="196">
        <v>0</v>
      </c>
      <c r="K12" s="196">
        <v>0</v>
      </c>
      <c r="L12" s="196">
        <v>0</v>
      </c>
      <c r="M12" s="268">
        <f>SUM(B12:L12)</f>
        <v>0</v>
      </c>
    </row>
    <row r="13" spans="1:13" x14ac:dyDescent="0.2">
      <c r="A13" s="322" t="s">
        <v>138</v>
      </c>
      <c r="B13" s="250"/>
      <c r="C13" s="250"/>
      <c r="D13" s="250"/>
      <c r="E13" s="250"/>
      <c r="F13" s="250"/>
      <c r="G13" s="250"/>
      <c r="H13" s="250"/>
      <c r="I13" s="250"/>
      <c r="J13" s="250"/>
      <c r="K13" s="250"/>
      <c r="L13" s="250"/>
      <c r="M13" s="271"/>
    </row>
    <row r="14" spans="1:13" x14ac:dyDescent="0.2">
      <c r="A14" s="320" t="s">
        <v>139</v>
      </c>
      <c r="B14" s="196">
        <v>0</v>
      </c>
      <c r="C14" s="196">
        <v>0</v>
      </c>
      <c r="D14" s="196">
        <v>0</v>
      </c>
      <c r="E14" s="196">
        <v>0</v>
      </c>
      <c r="F14" s="196">
        <v>0</v>
      </c>
      <c r="G14" s="196">
        <v>0</v>
      </c>
      <c r="H14" s="196">
        <v>0</v>
      </c>
      <c r="I14" s="196">
        <v>0</v>
      </c>
      <c r="J14" s="196">
        <v>0</v>
      </c>
      <c r="K14" s="196">
        <v>0</v>
      </c>
      <c r="L14" s="196">
        <v>0</v>
      </c>
      <c r="M14" s="268">
        <f>SUM(B14:L14)</f>
        <v>0</v>
      </c>
    </row>
    <row r="15" spans="1:13" x14ac:dyDescent="0.2">
      <c r="A15" s="320" t="s">
        <v>140</v>
      </c>
      <c r="B15" s="196">
        <v>0</v>
      </c>
      <c r="C15" s="196">
        <v>0</v>
      </c>
      <c r="D15" s="196">
        <v>0</v>
      </c>
      <c r="E15" s="196">
        <v>0</v>
      </c>
      <c r="F15" s="196">
        <v>0</v>
      </c>
      <c r="G15" s="196">
        <v>0</v>
      </c>
      <c r="H15" s="196">
        <v>0</v>
      </c>
      <c r="I15" s="196">
        <v>0</v>
      </c>
      <c r="J15" s="196">
        <v>0</v>
      </c>
      <c r="K15" s="196">
        <v>0</v>
      </c>
      <c r="L15" s="196">
        <v>0</v>
      </c>
      <c r="M15" s="268">
        <f t="shared" ref="M15:M16" si="0">SUM(B15:L15)</f>
        <v>0</v>
      </c>
    </row>
    <row r="16" spans="1:13" x14ac:dyDescent="0.2">
      <c r="A16" s="321" t="s">
        <v>141</v>
      </c>
      <c r="B16" s="196">
        <v>0</v>
      </c>
      <c r="C16" s="196">
        <v>0</v>
      </c>
      <c r="D16" s="196">
        <v>0</v>
      </c>
      <c r="E16" s="196">
        <v>0</v>
      </c>
      <c r="F16" s="196">
        <v>0</v>
      </c>
      <c r="G16" s="196">
        <v>0</v>
      </c>
      <c r="H16" s="196">
        <v>0</v>
      </c>
      <c r="I16" s="196">
        <v>0</v>
      </c>
      <c r="J16" s="196">
        <v>0</v>
      </c>
      <c r="K16" s="196">
        <v>0</v>
      </c>
      <c r="L16" s="196">
        <v>0</v>
      </c>
      <c r="M16" s="268">
        <f t="shared" si="0"/>
        <v>0</v>
      </c>
    </row>
    <row r="17" spans="1:13" x14ac:dyDescent="0.2">
      <c r="A17" s="323" t="s">
        <v>142</v>
      </c>
      <c r="B17" s="197">
        <f>SUM(B8:B16)</f>
        <v>0</v>
      </c>
      <c r="C17" s="197">
        <f>SUM(C8:C16)</f>
        <v>0</v>
      </c>
      <c r="D17" s="197">
        <f t="shared" ref="D17:L17" si="1">SUM(D8:D16)</f>
        <v>0</v>
      </c>
      <c r="E17" s="197">
        <f t="shared" si="1"/>
        <v>0</v>
      </c>
      <c r="F17" s="197">
        <f t="shared" si="1"/>
        <v>0</v>
      </c>
      <c r="G17" s="197">
        <f t="shared" si="1"/>
        <v>0</v>
      </c>
      <c r="H17" s="197">
        <f t="shared" si="1"/>
        <v>0</v>
      </c>
      <c r="I17" s="197">
        <f t="shared" si="1"/>
        <v>0</v>
      </c>
      <c r="J17" s="197">
        <f t="shared" si="1"/>
        <v>0</v>
      </c>
      <c r="K17" s="197">
        <f t="shared" si="1"/>
        <v>0</v>
      </c>
      <c r="L17" s="197">
        <f t="shared" si="1"/>
        <v>0</v>
      </c>
      <c r="M17" s="273">
        <f>SUM(B17:L17)</f>
        <v>0</v>
      </c>
    </row>
    <row r="18" spans="1:13" x14ac:dyDescent="0.2">
      <c r="A18" s="319" t="s">
        <v>143</v>
      </c>
      <c r="B18" s="251"/>
      <c r="C18" s="251"/>
      <c r="D18" s="251"/>
      <c r="E18" s="251"/>
      <c r="F18" s="251"/>
      <c r="G18" s="251"/>
      <c r="H18" s="251"/>
      <c r="I18" s="251"/>
      <c r="J18" s="251"/>
      <c r="K18" s="251"/>
      <c r="L18" s="251"/>
      <c r="M18" s="274"/>
    </row>
    <row r="19" spans="1:13" x14ac:dyDescent="0.2">
      <c r="A19" s="324" t="s">
        <v>144</v>
      </c>
      <c r="B19" s="196">
        <f t="shared" ref="B19:L19" si="2">ROUND((B8+B9+B10+B11+B12)*$B$98,0)</f>
        <v>0</v>
      </c>
      <c r="C19" s="196">
        <f t="shared" si="2"/>
        <v>0</v>
      </c>
      <c r="D19" s="196">
        <f t="shared" si="2"/>
        <v>0</v>
      </c>
      <c r="E19" s="196">
        <f t="shared" si="2"/>
        <v>0</v>
      </c>
      <c r="F19" s="196">
        <f t="shared" si="2"/>
        <v>0</v>
      </c>
      <c r="G19" s="196">
        <f t="shared" si="2"/>
        <v>0</v>
      </c>
      <c r="H19" s="196">
        <f t="shared" si="2"/>
        <v>0</v>
      </c>
      <c r="I19" s="196">
        <f t="shared" si="2"/>
        <v>0</v>
      </c>
      <c r="J19" s="196">
        <f t="shared" si="2"/>
        <v>0</v>
      </c>
      <c r="K19" s="196">
        <f t="shared" si="2"/>
        <v>0</v>
      </c>
      <c r="L19" s="196">
        <f t="shared" si="2"/>
        <v>0</v>
      </c>
      <c r="M19" s="268">
        <f>SUM(B19:L19)</f>
        <v>0</v>
      </c>
    </row>
    <row r="20" spans="1:13" x14ac:dyDescent="0.2">
      <c r="A20" s="324" t="s">
        <v>145</v>
      </c>
      <c r="B20" s="196">
        <f t="shared" ref="B20:L20" si="3">ROUND((B14+B15+B16)*$B$99,0)</f>
        <v>0</v>
      </c>
      <c r="C20" s="196">
        <f t="shared" si="3"/>
        <v>0</v>
      </c>
      <c r="D20" s="196">
        <f t="shared" si="3"/>
        <v>0</v>
      </c>
      <c r="E20" s="196">
        <f t="shared" si="3"/>
        <v>0</v>
      </c>
      <c r="F20" s="196">
        <f t="shared" si="3"/>
        <v>0</v>
      </c>
      <c r="G20" s="196">
        <f t="shared" si="3"/>
        <v>0</v>
      </c>
      <c r="H20" s="196">
        <f t="shared" si="3"/>
        <v>0</v>
      </c>
      <c r="I20" s="196">
        <f t="shared" si="3"/>
        <v>0</v>
      </c>
      <c r="J20" s="196">
        <f t="shared" si="3"/>
        <v>0</v>
      </c>
      <c r="K20" s="196">
        <f t="shared" si="3"/>
        <v>0</v>
      </c>
      <c r="L20" s="196">
        <f t="shared" si="3"/>
        <v>0</v>
      </c>
      <c r="M20" s="268">
        <f>SUM(B20:L20)</f>
        <v>0</v>
      </c>
    </row>
    <row r="21" spans="1:13" x14ac:dyDescent="0.2">
      <c r="A21" s="323" t="s">
        <v>146</v>
      </c>
      <c r="B21" s="197">
        <f>SUM(B19:B20)</f>
        <v>0</v>
      </c>
      <c r="C21" s="197">
        <f>SUM(C19:C20)</f>
        <v>0</v>
      </c>
      <c r="D21" s="197">
        <f t="shared" ref="D21:L21" si="4">SUM(D19:D20)</f>
        <v>0</v>
      </c>
      <c r="E21" s="197">
        <f t="shared" si="4"/>
        <v>0</v>
      </c>
      <c r="F21" s="197">
        <f t="shared" si="4"/>
        <v>0</v>
      </c>
      <c r="G21" s="197">
        <f t="shared" si="4"/>
        <v>0</v>
      </c>
      <c r="H21" s="197">
        <f t="shared" si="4"/>
        <v>0</v>
      </c>
      <c r="I21" s="197">
        <f t="shared" si="4"/>
        <v>0</v>
      </c>
      <c r="J21" s="197">
        <f t="shared" si="4"/>
        <v>0</v>
      </c>
      <c r="K21" s="197">
        <f t="shared" si="4"/>
        <v>0</v>
      </c>
      <c r="L21" s="197">
        <f t="shared" si="4"/>
        <v>0</v>
      </c>
      <c r="M21" s="276">
        <f>SUM(B21:L21)</f>
        <v>0</v>
      </c>
    </row>
    <row r="22" spans="1:13" x14ac:dyDescent="0.2">
      <c r="A22" s="325" t="s">
        <v>147</v>
      </c>
      <c r="B22" s="252"/>
      <c r="C22" s="252"/>
      <c r="D22" s="252"/>
      <c r="E22" s="252"/>
      <c r="F22" s="252"/>
      <c r="G22" s="252"/>
      <c r="H22" s="252"/>
      <c r="I22" s="252"/>
      <c r="J22" s="252"/>
      <c r="K22" s="252"/>
      <c r="L22" s="252"/>
      <c r="M22" s="278"/>
    </row>
    <row r="23" spans="1:13" ht="25.5" x14ac:dyDescent="0.2">
      <c r="A23" s="326" t="s">
        <v>148</v>
      </c>
      <c r="B23" s="237">
        <v>0</v>
      </c>
      <c r="C23" s="237">
        <v>0</v>
      </c>
      <c r="D23" s="237">
        <v>0</v>
      </c>
      <c r="E23" s="237">
        <v>0</v>
      </c>
      <c r="F23" s="237">
        <v>0</v>
      </c>
      <c r="G23" s="237">
        <v>0</v>
      </c>
      <c r="H23" s="237">
        <v>0</v>
      </c>
      <c r="I23" s="237">
        <v>0</v>
      </c>
      <c r="J23" s="237">
        <v>0</v>
      </c>
      <c r="K23" s="237">
        <v>0</v>
      </c>
      <c r="L23" s="237">
        <v>0</v>
      </c>
      <c r="M23" s="280">
        <f>SUM(B23:L23)</f>
        <v>0</v>
      </c>
    </row>
    <row r="24" spans="1:13" ht="24" x14ac:dyDescent="0.2">
      <c r="A24" s="326" t="s">
        <v>149</v>
      </c>
      <c r="B24" s="237">
        <v>0</v>
      </c>
      <c r="C24" s="237">
        <v>0</v>
      </c>
      <c r="D24" s="237">
        <v>0</v>
      </c>
      <c r="E24" s="237">
        <v>0</v>
      </c>
      <c r="F24" s="237">
        <v>0</v>
      </c>
      <c r="G24" s="237">
        <v>0</v>
      </c>
      <c r="H24" s="237">
        <v>0</v>
      </c>
      <c r="I24" s="237">
        <v>0</v>
      </c>
      <c r="J24" s="237">
        <v>0</v>
      </c>
      <c r="K24" s="237">
        <v>0</v>
      </c>
      <c r="L24" s="237">
        <v>0</v>
      </c>
      <c r="M24" s="280">
        <f t="shared" ref="M24:M26" si="5">SUM(B24:L24)</f>
        <v>0</v>
      </c>
    </row>
    <row r="25" spans="1:13" ht="24" x14ac:dyDescent="0.2">
      <c r="A25" s="326" t="s">
        <v>150</v>
      </c>
      <c r="B25" s="237">
        <v>0</v>
      </c>
      <c r="C25" s="237">
        <v>0</v>
      </c>
      <c r="D25" s="237">
        <v>0</v>
      </c>
      <c r="E25" s="237">
        <v>0</v>
      </c>
      <c r="F25" s="237">
        <v>0</v>
      </c>
      <c r="G25" s="237">
        <v>0</v>
      </c>
      <c r="H25" s="237">
        <v>0</v>
      </c>
      <c r="I25" s="237">
        <v>0</v>
      </c>
      <c r="J25" s="237">
        <v>0</v>
      </c>
      <c r="K25" s="237">
        <v>0</v>
      </c>
      <c r="L25" s="237">
        <v>0</v>
      </c>
      <c r="M25" s="280">
        <f t="shared" si="5"/>
        <v>0</v>
      </c>
    </row>
    <row r="26" spans="1:13" x14ac:dyDescent="0.2">
      <c r="A26" s="327" t="s">
        <v>151</v>
      </c>
      <c r="B26" s="237">
        <v>0</v>
      </c>
      <c r="C26" s="237">
        <v>0</v>
      </c>
      <c r="D26" s="237">
        <v>0</v>
      </c>
      <c r="E26" s="237">
        <v>0</v>
      </c>
      <c r="F26" s="237">
        <v>0</v>
      </c>
      <c r="G26" s="237">
        <v>0</v>
      </c>
      <c r="H26" s="237">
        <v>0</v>
      </c>
      <c r="I26" s="237">
        <v>0</v>
      </c>
      <c r="J26" s="237">
        <v>0</v>
      </c>
      <c r="K26" s="237">
        <v>0</v>
      </c>
      <c r="L26" s="237">
        <v>0</v>
      </c>
      <c r="M26" s="280">
        <f t="shared" si="5"/>
        <v>0</v>
      </c>
    </row>
    <row r="27" spans="1:13" x14ac:dyDescent="0.2">
      <c r="A27" s="328" t="s">
        <v>152</v>
      </c>
      <c r="B27" s="241">
        <f>SUM(B23:B26)</f>
        <v>0</v>
      </c>
      <c r="C27" s="241">
        <f>SUM(C23:C26)</f>
        <v>0</v>
      </c>
      <c r="D27" s="241">
        <f t="shared" ref="D27:L27" si="6">SUM(D23:D26)</f>
        <v>0</v>
      </c>
      <c r="E27" s="241">
        <f t="shared" si="6"/>
        <v>0</v>
      </c>
      <c r="F27" s="241">
        <f t="shared" si="6"/>
        <v>0</v>
      </c>
      <c r="G27" s="241">
        <f t="shared" si="6"/>
        <v>0</v>
      </c>
      <c r="H27" s="241">
        <f t="shared" si="6"/>
        <v>0</v>
      </c>
      <c r="I27" s="241">
        <f t="shared" si="6"/>
        <v>0</v>
      </c>
      <c r="J27" s="241">
        <f t="shared" si="6"/>
        <v>0</v>
      </c>
      <c r="K27" s="241">
        <f t="shared" si="6"/>
        <v>0</v>
      </c>
      <c r="L27" s="241">
        <f t="shared" si="6"/>
        <v>0</v>
      </c>
      <c r="M27" s="283">
        <f>SUM(B27:L27)</f>
        <v>0</v>
      </c>
    </row>
    <row r="28" spans="1:13" x14ac:dyDescent="0.2">
      <c r="A28" s="319" t="s">
        <v>153</v>
      </c>
      <c r="B28" s="251"/>
      <c r="C28" s="251"/>
      <c r="D28" s="251"/>
      <c r="E28" s="251"/>
      <c r="F28" s="251"/>
      <c r="G28" s="251"/>
      <c r="H28" s="251"/>
      <c r="I28" s="251"/>
      <c r="J28" s="251"/>
      <c r="K28" s="251"/>
      <c r="L28" s="251"/>
      <c r="M28" s="284"/>
    </row>
    <row r="29" spans="1:13" x14ac:dyDescent="0.2">
      <c r="A29" s="329" t="s">
        <v>154</v>
      </c>
      <c r="B29" s="196">
        <v>0</v>
      </c>
      <c r="C29" s="196">
        <v>0</v>
      </c>
      <c r="D29" s="196">
        <v>0</v>
      </c>
      <c r="E29" s="196">
        <v>0</v>
      </c>
      <c r="F29" s="196">
        <v>0</v>
      </c>
      <c r="G29" s="196">
        <v>0</v>
      </c>
      <c r="H29" s="196">
        <v>0</v>
      </c>
      <c r="I29" s="196">
        <v>0</v>
      </c>
      <c r="J29" s="196">
        <v>0</v>
      </c>
      <c r="K29" s="196">
        <v>0</v>
      </c>
      <c r="L29" s="196">
        <v>0</v>
      </c>
      <c r="M29" s="268">
        <f>SUM(B29:L29)</f>
        <v>0</v>
      </c>
    </row>
    <row r="30" spans="1:13" x14ac:dyDescent="0.2">
      <c r="A30" s="329" t="s">
        <v>155</v>
      </c>
      <c r="B30" s="196">
        <v>0</v>
      </c>
      <c r="C30" s="196">
        <v>0</v>
      </c>
      <c r="D30" s="196">
        <v>0</v>
      </c>
      <c r="E30" s="196">
        <v>0</v>
      </c>
      <c r="F30" s="196">
        <v>0</v>
      </c>
      <c r="G30" s="196">
        <v>0</v>
      </c>
      <c r="H30" s="196">
        <v>0</v>
      </c>
      <c r="I30" s="196">
        <v>0</v>
      </c>
      <c r="J30" s="196">
        <v>0</v>
      </c>
      <c r="K30" s="196">
        <v>0</v>
      </c>
      <c r="L30" s="196">
        <v>0</v>
      </c>
      <c r="M30" s="268">
        <f t="shared" ref="M30:M31" si="7">SUM(B30:L30)</f>
        <v>0</v>
      </c>
    </row>
    <row r="31" spans="1:13" x14ac:dyDescent="0.2">
      <c r="A31" s="329" t="s">
        <v>156</v>
      </c>
      <c r="B31" s="196">
        <v>0</v>
      </c>
      <c r="C31" s="196">
        <v>0</v>
      </c>
      <c r="D31" s="196">
        <v>0</v>
      </c>
      <c r="E31" s="196">
        <v>0</v>
      </c>
      <c r="F31" s="196">
        <v>0</v>
      </c>
      <c r="G31" s="196">
        <v>0</v>
      </c>
      <c r="H31" s="196">
        <v>0</v>
      </c>
      <c r="I31" s="196">
        <v>0</v>
      </c>
      <c r="J31" s="196">
        <v>0</v>
      </c>
      <c r="K31" s="196">
        <v>0</v>
      </c>
      <c r="L31" s="196">
        <v>0</v>
      </c>
      <c r="M31" s="268">
        <f t="shared" si="7"/>
        <v>0</v>
      </c>
    </row>
    <row r="32" spans="1:13" x14ac:dyDescent="0.2">
      <c r="A32" s="323" t="s">
        <v>157</v>
      </c>
      <c r="B32" s="197">
        <f>SUM(B29:B31)</f>
        <v>0</v>
      </c>
      <c r="C32" s="197">
        <f>SUM(C29:C31)</f>
        <v>0</v>
      </c>
      <c r="D32" s="197">
        <f t="shared" ref="D32:L32" si="8">SUM(D29:D31)</f>
        <v>0</v>
      </c>
      <c r="E32" s="197">
        <f t="shared" si="8"/>
        <v>0</v>
      </c>
      <c r="F32" s="197">
        <f t="shared" si="8"/>
        <v>0</v>
      </c>
      <c r="G32" s="197">
        <f t="shared" si="8"/>
        <v>0</v>
      </c>
      <c r="H32" s="197">
        <f t="shared" si="8"/>
        <v>0</v>
      </c>
      <c r="I32" s="197">
        <f t="shared" si="8"/>
        <v>0</v>
      </c>
      <c r="J32" s="197">
        <f t="shared" si="8"/>
        <v>0</v>
      </c>
      <c r="K32" s="197">
        <f t="shared" si="8"/>
        <v>0</v>
      </c>
      <c r="L32" s="197">
        <f t="shared" si="8"/>
        <v>0</v>
      </c>
      <c r="M32" s="273">
        <f>SUM(B32:L32)</f>
        <v>0</v>
      </c>
    </row>
    <row r="33" spans="1:13" x14ac:dyDescent="0.2">
      <c r="A33" s="325" t="s">
        <v>158</v>
      </c>
      <c r="B33" s="252"/>
      <c r="C33" s="252"/>
      <c r="D33" s="252"/>
      <c r="E33" s="252"/>
      <c r="F33" s="252"/>
      <c r="G33" s="252"/>
      <c r="H33" s="252"/>
      <c r="I33" s="252"/>
      <c r="J33" s="252"/>
      <c r="K33" s="252"/>
      <c r="L33" s="252"/>
      <c r="M33" s="278"/>
    </row>
    <row r="34" spans="1:13" ht="24" x14ac:dyDescent="0.2">
      <c r="A34" s="326" t="s">
        <v>159</v>
      </c>
      <c r="B34" s="237">
        <v>0</v>
      </c>
      <c r="C34" s="237">
        <v>0</v>
      </c>
      <c r="D34" s="237">
        <v>0</v>
      </c>
      <c r="E34" s="237">
        <v>0</v>
      </c>
      <c r="F34" s="237">
        <v>0</v>
      </c>
      <c r="G34" s="237">
        <v>0</v>
      </c>
      <c r="H34" s="237">
        <v>0</v>
      </c>
      <c r="I34" s="237">
        <v>0</v>
      </c>
      <c r="J34" s="237">
        <v>0</v>
      </c>
      <c r="K34" s="237">
        <v>0</v>
      </c>
      <c r="L34" s="237">
        <v>0</v>
      </c>
      <c r="M34" s="280">
        <f>SUM(B34:L34)</f>
        <v>0</v>
      </c>
    </row>
    <row r="35" spans="1:13" x14ac:dyDescent="0.2">
      <c r="A35" s="328" t="s">
        <v>160</v>
      </c>
      <c r="B35" s="241">
        <f>SUM(B34)</f>
        <v>0</v>
      </c>
      <c r="C35" s="241">
        <f>SUM(C34)</f>
        <v>0</v>
      </c>
      <c r="D35" s="241">
        <f t="shared" ref="D35:L35" si="9">SUM(D34)</f>
        <v>0</v>
      </c>
      <c r="E35" s="241">
        <f t="shared" si="9"/>
        <v>0</v>
      </c>
      <c r="F35" s="241">
        <f t="shared" si="9"/>
        <v>0</v>
      </c>
      <c r="G35" s="241">
        <f t="shared" si="9"/>
        <v>0</v>
      </c>
      <c r="H35" s="241">
        <f t="shared" si="9"/>
        <v>0</v>
      </c>
      <c r="I35" s="241">
        <f t="shared" si="9"/>
        <v>0</v>
      </c>
      <c r="J35" s="241">
        <f t="shared" si="9"/>
        <v>0</v>
      </c>
      <c r="K35" s="241">
        <f t="shared" si="9"/>
        <v>0</v>
      </c>
      <c r="L35" s="241">
        <f t="shared" si="9"/>
        <v>0</v>
      </c>
      <c r="M35" s="286">
        <f>SUM(B35:L35)</f>
        <v>0</v>
      </c>
    </row>
    <row r="36" spans="1:13" x14ac:dyDescent="0.2">
      <c r="A36" s="319" t="s">
        <v>161</v>
      </c>
      <c r="B36" s="251"/>
      <c r="C36" s="251"/>
      <c r="D36" s="251"/>
      <c r="E36" s="251"/>
      <c r="F36" s="251"/>
      <c r="G36" s="251"/>
      <c r="H36" s="251"/>
      <c r="I36" s="251"/>
      <c r="J36" s="251"/>
      <c r="K36" s="251"/>
      <c r="L36" s="251"/>
      <c r="M36" s="284"/>
    </row>
    <row r="37" spans="1:13" x14ac:dyDescent="0.2">
      <c r="A37" s="329" t="s">
        <v>162</v>
      </c>
      <c r="B37" s="196">
        <v>0</v>
      </c>
      <c r="C37" s="196">
        <v>0</v>
      </c>
      <c r="D37" s="196">
        <v>0</v>
      </c>
      <c r="E37" s="196">
        <v>0</v>
      </c>
      <c r="F37" s="196">
        <v>0</v>
      </c>
      <c r="G37" s="196">
        <v>0</v>
      </c>
      <c r="H37" s="196">
        <v>0</v>
      </c>
      <c r="I37" s="196">
        <v>0</v>
      </c>
      <c r="J37" s="196">
        <v>0</v>
      </c>
      <c r="K37" s="196">
        <v>0</v>
      </c>
      <c r="L37" s="196">
        <v>0</v>
      </c>
      <c r="M37" s="268">
        <f>SUM(B37:L37)</f>
        <v>0</v>
      </c>
    </row>
    <row r="38" spans="1:13" x14ac:dyDescent="0.2">
      <c r="A38" s="329" t="s">
        <v>163</v>
      </c>
      <c r="B38" s="196">
        <v>0</v>
      </c>
      <c r="C38" s="196">
        <v>0</v>
      </c>
      <c r="D38" s="196">
        <v>0</v>
      </c>
      <c r="E38" s="196">
        <v>0</v>
      </c>
      <c r="F38" s="196">
        <v>0</v>
      </c>
      <c r="G38" s="196">
        <v>0</v>
      </c>
      <c r="H38" s="196">
        <v>0</v>
      </c>
      <c r="I38" s="196">
        <v>0</v>
      </c>
      <c r="J38" s="196">
        <v>0</v>
      </c>
      <c r="K38" s="196">
        <v>0</v>
      </c>
      <c r="L38" s="196">
        <v>0</v>
      </c>
      <c r="M38" s="268">
        <f t="shared" ref="M38:M46" si="10">SUM(B38:L38)</f>
        <v>0</v>
      </c>
    </row>
    <row r="39" spans="1:13" x14ac:dyDescent="0.2">
      <c r="A39" s="329" t="s">
        <v>164</v>
      </c>
      <c r="B39" s="196">
        <v>0</v>
      </c>
      <c r="C39" s="196">
        <v>0</v>
      </c>
      <c r="D39" s="196">
        <v>0</v>
      </c>
      <c r="E39" s="196">
        <v>0</v>
      </c>
      <c r="F39" s="196">
        <v>0</v>
      </c>
      <c r="G39" s="196">
        <v>0</v>
      </c>
      <c r="H39" s="196">
        <v>0</v>
      </c>
      <c r="I39" s="196">
        <v>0</v>
      </c>
      <c r="J39" s="196">
        <v>0</v>
      </c>
      <c r="K39" s="196">
        <v>0</v>
      </c>
      <c r="L39" s="196">
        <v>0</v>
      </c>
      <c r="M39" s="268">
        <f t="shared" si="10"/>
        <v>0</v>
      </c>
    </row>
    <row r="40" spans="1:13" x14ac:dyDescent="0.2">
      <c r="A40" s="329" t="s">
        <v>165</v>
      </c>
      <c r="B40" s="196">
        <v>0</v>
      </c>
      <c r="C40" s="196">
        <v>0</v>
      </c>
      <c r="D40" s="196">
        <v>0</v>
      </c>
      <c r="E40" s="196">
        <v>0</v>
      </c>
      <c r="F40" s="196">
        <v>0</v>
      </c>
      <c r="G40" s="196">
        <v>0</v>
      </c>
      <c r="H40" s="196">
        <v>0</v>
      </c>
      <c r="I40" s="196">
        <v>0</v>
      </c>
      <c r="J40" s="196">
        <v>0</v>
      </c>
      <c r="K40" s="196">
        <v>0</v>
      </c>
      <c r="L40" s="196">
        <v>0</v>
      </c>
      <c r="M40" s="268">
        <f t="shared" si="10"/>
        <v>0</v>
      </c>
    </row>
    <row r="41" spans="1:13" x14ac:dyDescent="0.2">
      <c r="A41" s="329" t="s">
        <v>166</v>
      </c>
      <c r="B41" s="196">
        <v>0</v>
      </c>
      <c r="C41" s="196">
        <v>0</v>
      </c>
      <c r="D41" s="196">
        <v>0</v>
      </c>
      <c r="E41" s="196">
        <v>0</v>
      </c>
      <c r="F41" s="196">
        <v>0</v>
      </c>
      <c r="G41" s="196">
        <v>0</v>
      </c>
      <c r="H41" s="196">
        <v>0</v>
      </c>
      <c r="I41" s="196">
        <v>0</v>
      </c>
      <c r="J41" s="196">
        <v>0</v>
      </c>
      <c r="K41" s="196">
        <v>0</v>
      </c>
      <c r="L41" s="196">
        <v>0</v>
      </c>
      <c r="M41" s="268">
        <f t="shared" si="10"/>
        <v>0</v>
      </c>
    </row>
    <row r="42" spans="1:13" x14ac:dyDescent="0.2">
      <c r="A42" s="329" t="s">
        <v>167</v>
      </c>
      <c r="B42" s="196">
        <v>0</v>
      </c>
      <c r="C42" s="196">
        <v>0</v>
      </c>
      <c r="D42" s="196">
        <v>0</v>
      </c>
      <c r="E42" s="196">
        <v>0</v>
      </c>
      <c r="F42" s="196">
        <v>0</v>
      </c>
      <c r="G42" s="196">
        <v>0</v>
      </c>
      <c r="H42" s="196">
        <v>0</v>
      </c>
      <c r="I42" s="196">
        <v>0</v>
      </c>
      <c r="J42" s="196">
        <v>0</v>
      </c>
      <c r="K42" s="196">
        <v>0</v>
      </c>
      <c r="L42" s="196">
        <v>0</v>
      </c>
      <c r="M42" s="268">
        <f t="shared" si="10"/>
        <v>0</v>
      </c>
    </row>
    <row r="43" spans="1:13" x14ac:dyDescent="0.2">
      <c r="A43" s="329" t="s">
        <v>168</v>
      </c>
      <c r="B43" s="196">
        <v>0</v>
      </c>
      <c r="C43" s="196">
        <v>0</v>
      </c>
      <c r="D43" s="196">
        <v>0</v>
      </c>
      <c r="E43" s="196">
        <v>0</v>
      </c>
      <c r="F43" s="196">
        <v>0</v>
      </c>
      <c r="G43" s="196">
        <v>0</v>
      </c>
      <c r="H43" s="196">
        <v>0</v>
      </c>
      <c r="I43" s="196">
        <v>0</v>
      </c>
      <c r="J43" s="196">
        <v>0</v>
      </c>
      <c r="K43" s="196">
        <v>0</v>
      </c>
      <c r="L43" s="196">
        <v>0</v>
      </c>
      <c r="M43" s="268">
        <f t="shared" si="10"/>
        <v>0</v>
      </c>
    </row>
    <row r="44" spans="1:13" x14ac:dyDescent="0.2">
      <c r="A44" s="329" t="s">
        <v>169</v>
      </c>
      <c r="B44" s="196">
        <v>0</v>
      </c>
      <c r="C44" s="196">
        <v>0</v>
      </c>
      <c r="D44" s="196">
        <v>0</v>
      </c>
      <c r="E44" s="196">
        <v>0</v>
      </c>
      <c r="F44" s="196">
        <v>0</v>
      </c>
      <c r="G44" s="196">
        <v>0</v>
      </c>
      <c r="H44" s="196">
        <v>0</v>
      </c>
      <c r="I44" s="196">
        <v>0</v>
      </c>
      <c r="J44" s="196">
        <v>0</v>
      </c>
      <c r="K44" s="196">
        <v>0</v>
      </c>
      <c r="L44" s="196">
        <v>0</v>
      </c>
      <c r="M44" s="268">
        <f t="shared" si="10"/>
        <v>0</v>
      </c>
    </row>
    <row r="45" spans="1:13" x14ac:dyDescent="0.2">
      <c r="A45" s="329" t="s">
        <v>170</v>
      </c>
      <c r="B45" s="196">
        <v>0</v>
      </c>
      <c r="C45" s="196">
        <v>0</v>
      </c>
      <c r="D45" s="196">
        <v>0</v>
      </c>
      <c r="E45" s="196">
        <v>0</v>
      </c>
      <c r="F45" s="196">
        <v>0</v>
      </c>
      <c r="G45" s="196">
        <v>0</v>
      </c>
      <c r="H45" s="196">
        <v>0</v>
      </c>
      <c r="I45" s="196">
        <v>0</v>
      </c>
      <c r="J45" s="196">
        <v>0</v>
      </c>
      <c r="K45" s="196">
        <v>0</v>
      </c>
      <c r="L45" s="196">
        <v>0</v>
      </c>
      <c r="M45" s="268">
        <f t="shared" si="10"/>
        <v>0</v>
      </c>
    </row>
    <row r="46" spans="1:13" x14ac:dyDescent="0.2">
      <c r="A46" s="321" t="s">
        <v>171</v>
      </c>
      <c r="B46" s="196">
        <v>0</v>
      </c>
      <c r="C46" s="196">
        <v>0</v>
      </c>
      <c r="D46" s="196">
        <v>0</v>
      </c>
      <c r="E46" s="196">
        <v>0</v>
      </c>
      <c r="F46" s="196">
        <v>0</v>
      </c>
      <c r="G46" s="196">
        <v>0</v>
      </c>
      <c r="H46" s="196">
        <v>0</v>
      </c>
      <c r="I46" s="196">
        <v>0</v>
      </c>
      <c r="J46" s="196">
        <v>0</v>
      </c>
      <c r="K46" s="196">
        <v>0</v>
      </c>
      <c r="L46" s="196">
        <v>0</v>
      </c>
      <c r="M46" s="268">
        <f t="shared" si="10"/>
        <v>0</v>
      </c>
    </row>
    <row r="47" spans="1:13" x14ac:dyDescent="0.2">
      <c r="A47" s="323" t="s">
        <v>172</v>
      </c>
      <c r="B47" s="197">
        <f>SUM(B37:B46)</f>
        <v>0</v>
      </c>
      <c r="C47" s="197">
        <f>SUM(C37:C46)</f>
        <v>0</v>
      </c>
      <c r="D47" s="197">
        <f t="shared" ref="D47:L47" si="11">SUM(D37:D46)</f>
        <v>0</v>
      </c>
      <c r="E47" s="197">
        <f t="shared" si="11"/>
        <v>0</v>
      </c>
      <c r="F47" s="197">
        <f t="shared" si="11"/>
        <v>0</v>
      </c>
      <c r="G47" s="197">
        <f t="shared" si="11"/>
        <v>0</v>
      </c>
      <c r="H47" s="197">
        <f t="shared" si="11"/>
        <v>0</v>
      </c>
      <c r="I47" s="197">
        <f t="shared" si="11"/>
        <v>0</v>
      </c>
      <c r="J47" s="197">
        <f t="shared" si="11"/>
        <v>0</v>
      </c>
      <c r="K47" s="197">
        <f t="shared" si="11"/>
        <v>0</v>
      </c>
      <c r="L47" s="197">
        <f t="shared" si="11"/>
        <v>0</v>
      </c>
      <c r="M47" s="273">
        <f>SUM(B47:L47)</f>
        <v>0</v>
      </c>
    </row>
    <row r="48" spans="1:13" x14ac:dyDescent="0.2">
      <c r="A48" s="319" t="s">
        <v>173</v>
      </c>
      <c r="B48" s="251"/>
      <c r="C48" s="251"/>
      <c r="D48" s="251"/>
      <c r="E48" s="251"/>
      <c r="F48" s="251"/>
      <c r="G48" s="251"/>
      <c r="H48" s="251"/>
      <c r="I48" s="251"/>
      <c r="J48" s="251"/>
      <c r="K48" s="251"/>
      <c r="L48" s="251"/>
      <c r="M48" s="284"/>
    </row>
    <row r="49" spans="1:13" x14ac:dyDescent="0.2">
      <c r="A49" s="330" t="s">
        <v>174</v>
      </c>
      <c r="B49" s="238">
        <v>0</v>
      </c>
      <c r="C49" s="238">
        <v>0</v>
      </c>
      <c r="D49" s="238">
        <v>0</v>
      </c>
      <c r="E49" s="238">
        <v>0</v>
      </c>
      <c r="F49" s="238">
        <v>0</v>
      </c>
      <c r="G49" s="238">
        <v>0</v>
      </c>
      <c r="H49" s="238">
        <v>0</v>
      </c>
      <c r="I49" s="238">
        <v>0</v>
      </c>
      <c r="J49" s="238">
        <v>0</v>
      </c>
      <c r="K49" s="238">
        <v>0</v>
      </c>
      <c r="L49" s="238">
        <v>0</v>
      </c>
      <c r="M49" s="288">
        <f>SUM(B49:L49)</f>
        <v>0</v>
      </c>
    </row>
    <row r="50" spans="1:13" x14ac:dyDescent="0.2">
      <c r="A50" s="329" t="s">
        <v>175</v>
      </c>
      <c r="B50" s="196">
        <v>0</v>
      </c>
      <c r="C50" s="196">
        <v>0</v>
      </c>
      <c r="D50" s="196">
        <v>0</v>
      </c>
      <c r="E50" s="196">
        <v>0</v>
      </c>
      <c r="F50" s="196">
        <v>0</v>
      </c>
      <c r="G50" s="196">
        <v>0</v>
      </c>
      <c r="H50" s="196">
        <v>0</v>
      </c>
      <c r="I50" s="196">
        <v>0</v>
      </c>
      <c r="J50" s="196">
        <v>0</v>
      </c>
      <c r="K50" s="196">
        <v>0</v>
      </c>
      <c r="L50" s="196">
        <v>0</v>
      </c>
      <c r="M50" s="268">
        <f>SUM(B50:L50)</f>
        <v>0</v>
      </c>
    </row>
    <row r="51" spans="1:13" x14ac:dyDescent="0.2">
      <c r="A51" s="329" t="s">
        <v>176</v>
      </c>
      <c r="B51" s="196">
        <v>0</v>
      </c>
      <c r="C51" s="196">
        <v>0</v>
      </c>
      <c r="D51" s="196">
        <v>0</v>
      </c>
      <c r="E51" s="196">
        <v>0</v>
      </c>
      <c r="F51" s="196">
        <v>0</v>
      </c>
      <c r="G51" s="196">
        <v>0</v>
      </c>
      <c r="H51" s="196">
        <v>0</v>
      </c>
      <c r="I51" s="196">
        <v>0</v>
      </c>
      <c r="J51" s="196">
        <v>0</v>
      </c>
      <c r="K51" s="196">
        <v>0</v>
      </c>
      <c r="L51" s="196">
        <v>0</v>
      </c>
      <c r="M51" s="268">
        <f t="shared" ref="M51:M63" si="12">SUM(B51:L51)</f>
        <v>0</v>
      </c>
    </row>
    <row r="52" spans="1:13" x14ac:dyDescent="0.2">
      <c r="A52" s="329" t="s">
        <v>177</v>
      </c>
      <c r="B52" s="196">
        <v>0</v>
      </c>
      <c r="C52" s="196">
        <v>0</v>
      </c>
      <c r="D52" s="196">
        <v>0</v>
      </c>
      <c r="E52" s="196">
        <v>0</v>
      </c>
      <c r="F52" s="196">
        <v>0</v>
      </c>
      <c r="G52" s="196">
        <v>0</v>
      </c>
      <c r="H52" s="196">
        <v>0</v>
      </c>
      <c r="I52" s="196">
        <v>0</v>
      </c>
      <c r="J52" s="196">
        <v>0</v>
      </c>
      <c r="K52" s="196">
        <v>0</v>
      </c>
      <c r="L52" s="196">
        <v>0</v>
      </c>
      <c r="M52" s="268">
        <f t="shared" si="12"/>
        <v>0</v>
      </c>
    </row>
    <row r="53" spans="1:13" ht="24" x14ac:dyDescent="0.2">
      <c r="A53" s="331" t="s">
        <v>178</v>
      </c>
      <c r="B53" s="196">
        <v>0</v>
      </c>
      <c r="C53" s="196">
        <v>0</v>
      </c>
      <c r="D53" s="196">
        <v>0</v>
      </c>
      <c r="E53" s="196">
        <v>0</v>
      </c>
      <c r="F53" s="196">
        <v>0</v>
      </c>
      <c r="G53" s="196">
        <v>0</v>
      </c>
      <c r="H53" s="196">
        <v>0</v>
      </c>
      <c r="I53" s="196">
        <v>0</v>
      </c>
      <c r="J53" s="196">
        <v>0</v>
      </c>
      <c r="K53" s="196">
        <v>0</v>
      </c>
      <c r="L53" s="196">
        <v>0</v>
      </c>
      <c r="M53" s="268">
        <f t="shared" si="12"/>
        <v>0</v>
      </c>
    </row>
    <row r="54" spans="1:13" x14ac:dyDescent="0.2">
      <c r="A54" s="329" t="s">
        <v>179</v>
      </c>
      <c r="B54" s="196">
        <v>0</v>
      </c>
      <c r="C54" s="196">
        <v>0</v>
      </c>
      <c r="D54" s="196">
        <v>0</v>
      </c>
      <c r="E54" s="196">
        <v>0</v>
      </c>
      <c r="F54" s="196">
        <v>0</v>
      </c>
      <c r="G54" s="196">
        <v>0</v>
      </c>
      <c r="H54" s="196">
        <v>0</v>
      </c>
      <c r="I54" s="196">
        <v>0</v>
      </c>
      <c r="J54" s="196">
        <v>0</v>
      </c>
      <c r="K54" s="196">
        <v>0</v>
      </c>
      <c r="L54" s="196">
        <v>0</v>
      </c>
      <c r="M54" s="268">
        <f t="shared" si="12"/>
        <v>0</v>
      </c>
    </row>
    <row r="55" spans="1:13" x14ac:dyDescent="0.2">
      <c r="A55" s="329" t="s">
        <v>180</v>
      </c>
      <c r="B55" s="196">
        <v>0</v>
      </c>
      <c r="C55" s="196">
        <v>0</v>
      </c>
      <c r="D55" s="196">
        <v>0</v>
      </c>
      <c r="E55" s="196">
        <v>0</v>
      </c>
      <c r="F55" s="196">
        <v>0</v>
      </c>
      <c r="G55" s="196">
        <v>0</v>
      </c>
      <c r="H55" s="196">
        <v>0</v>
      </c>
      <c r="I55" s="196">
        <v>0</v>
      </c>
      <c r="J55" s="196">
        <v>0</v>
      </c>
      <c r="K55" s="196">
        <v>0</v>
      </c>
      <c r="L55" s="196">
        <v>0</v>
      </c>
      <c r="M55" s="268">
        <f t="shared" si="12"/>
        <v>0</v>
      </c>
    </row>
    <row r="56" spans="1:13" x14ac:dyDescent="0.2">
      <c r="A56" s="329" t="s">
        <v>181</v>
      </c>
      <c r="B56" s="196">
        <v>0</v>
      </c>
      <c r="C56" s="196">
        <v>0</v>
      </c>
      <c r="D56" s="196">
        <v>0</v>
      </c>
      <c r="E56" s="196">
        <v>0</v>
      </c>
      <c r="F56" s="196">
        <v>0</v>
      </c>
      <c r="G56" s="196">
        <v>0</v>
      </c>
      <c r="H56" s="196">
        <v>0</v>
      </c>
      <c r="I56" s="196">
        <v>0</v>
      </c>
      <c r="J56" s="196">
        <v>0</v>
      </c>
      <c r="K56" s="196">
        <v>0</v>
      </c>
      <c r="L56" s="196">
        <v>0</v>
      </c>
      <c r="M56" s="268">
        <f t="shared" si="12"/>
        <v>0</v>
      </c>
    </row>
    <row r="57" spans="1:13" x14ac:dyDescent="0.2">
      <c r="A57" s="329" t="s">
        <v>182</v>
      </c>
      <c r="B57" s="196">
        <v>0</v>
      </c>
      <c r="C57" s="196">
        <v>0</v>
      </c>
      <c r="D57" s="196">
        <v>0</v>
      </c>
      <c r="E57" s="196">
        <v>0</v>
      </c>
      <c r="F57" s="196">
        <v>0</v>
      </c>
      <c r="G57" s="196">
        <v>0</v>
      </c>
      <c r="H57" s="196">
        <v>0</v>
      </c>
      <c r="I57" s="196">
        <v>0</v>
      </c>
      <c r="J57" s="196">
        <v>0</v>
      </c>
      <c r="K57" s="196">
        <v>0</v>
      </c>
      <c r="L57" s="196">
        <v>0</v>
      </c>
      <c r="M57" s="268">
        <f t="shared" si="12"/>
        <v>0</v>
      </c>
    </row>
    <row r="58" spans="1:13" x14ac:dyDescent="0.2">
      <c r="A58" s="329" t="s">
        <v>183</v>
      </c>
      <c r="B58" s="196">
        <v>0</v>
      </c>
      <c r="C58" s="196">
        <v>0</v>
      </c>
      <c r="D58" s="196">
        <v>0</v>
      </c>
      <c r="E58" s="196">
        <v>0</v>
      </c>
      <c r="F58" s="196">
        <v>0</v>
      </c>
      <c r="G58" s="196">
        <v>0</v>
      </c>
      <c r="H58" s="196">
        <v>0</v>
      </c>
      <c r="I58" s="196">
        <v>0</v>
      </c>
      <c r="J58" s="196">
        <v>0</v>
      </c>
      <c r="K58" s="196">
        <v>0</v>
      </c>
      <c r="L58" s="196">
        <v>0</v>
      </c>
      <c r="M58" s="268">
        <f t="shared" si="12"/>
        <v>0</v>
      </c>
    </row>
    <row r="59" spans="1:13" x14ac:dyDescent="0.2">
      <c r="A59" s="329" t="s">
        <v>184</v>
      </c>
      <c r="B59" s="196">
        <v>0</v>
      </c>
      <c r="C59" s="196">
        <v>0</v>
      </c>
      <c r="D59" s="196">
        <v>0</v>
      </c>
      <c r="E59" s="196">
        <v>0</v>
      </c>
      <c r="F59" s="196">
        <v>0</v>
      </c>
      <c r="G59" s="196">
        <v>0</v>
      </c>
      <c r="H59" s="196">
        <v>0</v>
      </c>
      <c r="I59" s="196">
        <v>0</v>
      </c>
      <c r="J59" s="196">
        <v>0</v>
      </c>
      <c r="K59" s="196">
        <v>0</v>
      </c>
      <c r="L59" s="196">
        <v>0</v>
      </c>
      <c r="M59" s="268">
        <f t="shared" si="12"/>
        <v>0</v>
      </c>
    </row>
    <row r="60" spans="1:13" x14ac:dyDescent="0.2">
      <c r="A60" s="329" t="s">
        <v>185</v>
      </c>
      <c r="B60" s="196">
        <v>0</v>
      </c>
      <c r="C60" s="196">
        <v>0</v>
      </c>
      <c r="D60" s="196">
        <v>0</v>
      </c>
      <c r="E60" s="196">
        <v>0</v>
      </c>
      <c r="F60" s="196">
        <v>0</v>
      </c>
      <c r="G60" s="196">
        <v>0</v>
      </c>
      <c r="H60" s="196">
        <v>0</v>
      </c>
      <c r="I60" s="196">
        <v>0</v>
      </c>
      <c r="J60" s="196">
        <v>0</v>
      </c>
      <c r="K60" s="196">
        <v>0</v>
      </c>
      <c r="L60" s="196">
        <v>0</v>
      </c>
      <c r="M60" s="268">
        <f t="shared" si="12"/>
        <v>0</v>
      </c>
    </row>
    <row r="61" spans="1:13" x14ac:dyDescent="0.2">
      <c r="A61" s="329" t="s">
        <v>186</v>
      </c>
      <c r="B61" s="196">
        <v>0</v>
      </c>
      <c r="C61" s="196">
        <v>0</v>
      </c>
      <c r="D61" s="196">
        <v>0</v>
      </c>
      <c r="E61" s="196">
        <v>0</v>
      </c>
      <c r="F61" s="196">
        <v>0</v>
      </c>
      <c r="G61" s="196">
        <v>0</v>
      </c>
      <c r="H61" s="196">
        <v>0</v>
      </c>
      <c r="I61" s="196">
        <v>0</v>
      </c>
      <c r="J61" s="196">
        <v>0</v>
      </c>
      <c r="K61" s="196">
        <v>0</v>
      </c>
      <c r="L61" s="196">
        <v>0</v>
      </c>
      <c r="M61" s="268">
        <f t="shared" si="12"/>
        <v>0</v>
      </c>
    </row>
    <row r="62" spans="1:13" x14ac:dyDescent="0.2">
      <c r="A62" s="329" t="s">
        <v>187</v>
      </c>
      <c r="B62" s="196">
        <v>0</v>
      </c>
      <c r="C62" s="196">
        <v>0</v>
      </c>
      <c r="D62" s="196">
        <v>0</v>
      </c>
      <c r="E62" s="196">
        <v>0</v>
      </c>
      <c r="F62" s="196">
        <v>0</v>
      </c>
      <c r="G62" s="196">
        <v>0</v>
      </c>
      <c r="H62" s="196">
        <v>0</v>
      </c>
      <c r="I62" s="196">
        <v>0</v>
      </c>
      <c r="J62" s="196">
        <v>0</v>
      </c>
      <c r="K62" s="196">
        <v>0</v>
      </c>
      <c r="L62" s="196">
        <v>0</v>
      </c>
      <c r="M62" s="268">
        <f t="shared" si="12"/>
        <v>0</v>
      </c>
    </row>
    <row r="63" spans="1:13" x14ac:dyDescent="0.2">
      <c r="A63" s="321" t="s">
        <v>188</v>
      </c>
      <c r="B63" s="196">
        <v>0</v>
      </c>
      <c r="C63" s="196">
        <v>0</v>
      </c>
      <c r="D63" s="196">
        <v>0</v>
      </c>
      <c r="E63" s="196">
        <v>0</v>
      </c>
      <c r="F63" s="196">
        <v>0</v>
      </c>
      <c r="G63" s="196">
        <v>0</v>
      </c>
      <c r="H63" s="196">
        <v>0</v>
      </c>
      <c r="I63" s="196">
        <v>0</v>
      </c>
      <c r="J63" s="196">
        <v>0</v>
      </c>
      <c r="K63" s="196">
        <v>0</v>
      </c>
      <c r="L63" s="196">
        <v>0</v>
      </c>
      <c r="M63" s="268">
        <f t="shared" si="12"/>
        <v>0</v>
      </c>
    </row>
    <row r="64" spans="1:13" x14ac:dyDescent="0.2">
      <c r="A64" s="323" t="s">
        <v>189</v>
      </c>
      <c r="B64" s="197">
        <f>SUM(B49:B63)</f>
        <v>0</v>
      </c>
      <c r="C64" s="197">
        <f t="shared" ref="C64:L64" si="13">SUM(C49:C63)</f>
        <v>0</v>
      </c>
      <c r="D64" s="197">
        <f t="shared" si="13"/>
        <v>0</v>
      </c>
      <c r="E64" s="197">
        <f t="shared" si="13"/>
        <v>0</v>
      </c>
      <c r="F64" s="197">
        <f t="shared" si="13"/>
        <v>0</v>
      </c>
      <c r="G64" s="197">
        <f t="shared" si="13"/>
        <v>0</v>
      </c>
      <c r="H64" s="197">
        <f t="shared" si="13"/>
        <v>0</v>
      </c>
      <c r="I64" s="197">
        <f t="shared" si="13"/>
        <v>0</v>
      </c>
      <c r="J64" s="197">
        <f t="shared" si="13"/>
        <v>0</v>
      </c>
      <c r="K64" s="197">
        <f t="shared" si="13"/>
        <v>0</v>
      </c>
      <c r="L64" s="197">
        <f t="shared" si="13"/>
        <v>0</v>
      </c>
      <c r="M64" s="273">
        <f>SUM(B64:L64)</f>
        <v>0</v>
      </c>
    </row>
    <row r="65" spans="1:13" x14ac:dyDescent="0.2">
      <c r="A65" s="319" t="s">
        <v>190</v>
      </c>
      <c r="B65" s="251"/>
      <c r="C65" s="251"/>
      <c r="D65" s="251"/>
      <c r="E65" s="251"/>
      <c r="F65" s="251"/>
      <c r="G65" s="251"/>
      <c r="H65" s="251"/>
      <c r="I65" s="251"/>
      <c r="J65" s="251"/>
      <c r="K65" s="251"/>
      <c r="L65" s="251"/>
      <c r="M65" s="284"/>
    </row>
    <row r="66" spans="1:13" hidden="1" x14ac:dyDescent="0.2">
      <c r="A66" s="341" t="s">
        <v>191</v>
      </c>
      <c r="B66" s="250">
        <v>0</v>
      </c>
      <c r="C66" s="250">
        <v>0</v>
      </c>
      <c r="D66" s="250">
        <v>0</v>
      </c>
      <c r="E66" s="250">
        <v>0</v>
      </c>
      <c r="F66" s="250">
        <v>0</v>
      </c>
      <c r="G66" s="250">
        <v>0</v>
      </c>
      <c r="H66" s="250">
        <v>0</v>
      </c>
      <c r="I66" s="250">
        <v>0</v>
      </c>
      <c r="J66" s="250">
        <v>0</v>
      </c>
      <c r="K66" s="250">
        <v>0</v>
      </c>
      <c r="L66" s="250">
        <v>0</v>
      </c>
      <c r="M66" s="271">
        <f>SUM(B66:L66)</f>
        <v>0</v>
      </c>
    </row>
    <row r="67" spans="1:13" hidden="1" x14ac:dyDescent="0.2">
      <c r="A67" s="341" t="s">
        <v>192</v>
      </c>
      <c r="B67" s="250">
        <v>0</v>
      </c>
      <c r="C67" s="250">
        <v>0</v>
      </c>
      <c r="D67" s="250">
        <v>0</v>
      </c>
      <c r="E67" s="250">
        <v>0</v>
      </c>
      <c r="F67" s="250">
        <v>0</v>
      </c>
      <c r="G67" s="250">
        <v>0</v>
      </c>
      <c r="H67" s="250">
        <v>0</v>
      </c>
      <c r="I67" s="250">
        <v>0</v>
      </c>
      <c r="J67" s="250">
        <v>0</v>
      </c>
      <c r="K67" s="250">
        <v>0</v>
      </c>
      <c r="L67" s="250">
        <v>0</v>
      </c>
      <c r="M67" s="271">
        <f t="shared" ref="M67:M71" si="14">SUM(B67:L67)</f>
        <v>0</v>
      </c>
    </row>
    <row r="68" spans="1:13" hidden="1" x14ac:dyDescent="0.2">
      <c r="A68" s="341" t="s">
        <v>193</v>
      </c>
      <c r="B68" s="250">
        <v>0</v>
      </c>
      <c r="C68" s="250">
        <v>0</v>
      </c>
      <c r="D68" s="250">
        <v>0</v>
      </c>
      <c r="E68" s="250">
        <v>0</v>
      </c>
      <c r="F68" s="250">
        <v>0</v>
      </c>
      <c r="G68" s="250">
        <v>0</v>
      </c>
      <c r="H68" s="250">
        <v>0</v>
      </c>
      <c r="I68" s="250">
        <v>0</v>
      </c>
      <c r="J68" s="250">
        <v>0</v>
      </c>
      <c r="K68" s="250">
        <v>0</v>
      </c>
      <c r="L68" s="250">
        <v>0</v>
      </c>
      <c r="M68" s="271">
        <f t="shared" si="14"/>
        <v>0</v>
      </c>
    </row>
    <row r="69" spans="1:13" hidden="1" x14ac:dyDescent="0.2">
      <c r="A69" s="341" t="s">
        <v>194</v>
      </c>
      <c r="B69" s="250">
        <v>0</v>
      </c>
      <c r="C69" s="250">
        <v>0</v>
      </c>
      <c r="D69" s="250">
        <v>0</v>
      </c>
      <c r="E69" s="250">
        <v>0</v>
      </c>
      <c r="F69" s="250">
        <v>0</v>
      </c>
      <c r="G69" s="250">
        <v>0</v>
      </c>
      <c r="H69" s="250">
        <v>0</v>
      </c>
      <c r="I69" s="250">
        <v>0</v>
      </c>
      <c r="J69" s="250">
        <v>0</v>
      </c>
      <c r="K69" s="250">
        <v>0</v>
      </c>
      <c r="L69" s="250">
        <v>0</v>
      </c>
      <c r="M69" s="271">
        <f t="shared" si="14"/>
        <v>0</v>
      </c>
    </row>
    <row r="70" spans="1:13" hidden="1" x14ac:dyDescent="0.2">
      <c r="A70" s="341" t="s">
        <v>195</v>
      </c>
      <c r="B70" s="250">
        <v>0</v>
      </c>
      <c r="C70" s="250">
        <v>0</v>
      </c>
      <c r="D70" s="250">
        <v>0</v>
      </c>
      <c r="E70" s="250">
        <v>0</v>
      </c>
      <c r="F70" s="250">
        <v>0</v>
      </c>
      <c r="G70" s="250">
        <v>0</v>
      </c>
      <c r="H70" s="250">
        <v>0</v>
      </c>
      <c r="I70" s="250">
        <v>0</v>
      </c>
      <c r="J70" s="250">
        <v>0</v>
      </c>
      <c r="K70" s="250">
        <v>0</v>
      </c>
      <c r="L70" s="250">
        <v>0</v>
      </c>
      <c r="M70" s="271">
        <f t="shared" si="14"/>
        <v>0</v>
      </c>
    </row>
    <row r="71" spans="1:13" hidden="1" x14ac:dyDescent="0.2">
      <c r="A71" s="341" t="s">
        <v>196</v>
      </c>
      <c r="B71" s="250">
        <v>0</v>
      </c>
      <c r="C71" s="250">
        <v>0</v>
      </c>
      <c r="D71" s="250">
        <v>0</v>
      </c>
      <c r="E71" s="250">
        <v>0</v>
      </c>
      <c r="F71" s="250">
        <v>0</v>
      </c>
      <c r="G71" s="250">
        <v>0</v>
      </c>
      <c r="H71" s="250">
        <v>0</v>
      </c>
      <c r="I71" s="250">
        <v>0</v>
      </c>
      <c r="J71" s="250">
        <v>0</v>
      </c>
      <c r="K71" s="250">
        <v>0</v>
      </c>
      <c r="L71" s="250">
        <v>0</v>
      </c>
      <c r="M71" s="271">
        <f t="shared" si="14"/>
        <v>0</v>
      </c>
    </row>
    <row r="72" spans="1:13" hidden="1" x14ac:dyDescent="0.2">
      <c r="A72" s="342" t="s">
        <v>197</v>
      </c>
      <c r="B72" s="253">
        <f>SUM(B66:B71)</f>
        <v>0</v>
      </c>
      <c r="C72" s="253">
        <f>SUM(C66:C71)</f>
        <v>0</v>
      </c>
      <c r="D72" s="253">
        <f t="shared" ref="D72:L72" si="15">SUM(D66:D71)</f>
        <v>0</v>
      </c>
      <c r="E72" s="253">
        <f t="shared" si="15"/>
        <v>0</v>
      </c>
      <c r="F72" s="253">
        <f t="shared" si="15"/>
        <v>0</v>
      </c>
      <c r="G72" s="253">
        <f t="shared" si="15"/>
        <v>0</v>
      </c>
      <c r="H72" s="253">
        <f t="shared" si="15"/>
        <v>0</v>
      </c>
      <c r="I72" s="253">
        <f t="shared" si="15"/>
        <v>0</v>
      </c>
      <c r="J72" s="253">
        <f t="shared" si="15"/>
        <v>0</v>
      </c>
      <c r="K72" s="253">
        <f t="shared" si="15"/>
        <v>0</v>
      </c>
      <c r="L72" s="253">
        <f t="shared" si="15"/>
        <v>0</v>
      </c>
      <c r="M72" s="290">
        <f>SUM(B72:L72)</f>
        <v>0</v>
      </c>
    </row>
    <row r="73" spans="1:13" x14ac:dyDescent="0.2">
      <c r="A73" s="332" t="s">
        <v>198</v>
      </c>
      <c r="B73" s="251"/>
      <c r="C73" s="251"/>
      <c r="D73" s="251"/>
      <c r="E73" s="251"/>
      <c r="F73" s="251"/>
      <c r="G73" s="251"/>
      <c r="H73" s="251"/>
      <c r="I73" s="251"/>
      <c r="J73" s="251"/>
      <c r="K73" s="251"/>
      <c r="L73" s="251"/>
      <c r="M73" s="284"/>
    </row>
    <row r="74" spans="1:13" x14ac:dyDescent="0.2">
      <c r="A74" s="329" t="s">
        <v>199</v>
      </c>
      <c r="B74" s="196">
        <v>0</v>
      </c>
      <c r="C74" s="196">
        <v>0</v>
      </c>
      <c r="D74" s="196">
        <v>0</v>
      </c>
      <c r="E74" s="196">
        <v>0</v>
      </c>
      <c r="F74" s="196">
        <v>0</v>
      </c>
      <c r="G74" s="196">
        <v>0</v>
      </c>
      <c r="H74" s="196">
        <v>0</v>
      </c>
      <c r="I74" s="196">
        <v>0</v>
      </c>
      <c r="J74" s="196">
        <v>0</v>
      </c>
      <c r="K74" s="196">
        <v>0</v>
      </c>
      <c r="L74" s="196">
        <v>0</v>
      </c>
      <c r="M74" s="268">
        <f>SUM(B74:L74)</f>
        <v>0</v>
      </c>
    </row>
    <row r="75" spans="1:13" x14ac:dyDescent="0.2">
      <c r="A75" s="329" t="s">
        <v>200</v>
      </c>
      <c r="B75" s="196">
        <v>0</v>
      </c>
      <c r="C75" s="196">
        <v>0</v>
      </c>
      <c r="D75" s="196">
        <v>0</v>
      </c>
      <c r="E75" s="196">
        <v>0</v>
      </c>
      <c r="F75" s="196">
        <v>0</v>
      </c>
      <c r="G75" s="196">
        <v>0</v>
      </c>
      <c r="H75" s="196">
        <v>0</v>
      </c>
      <c r="I75" s="196">
        <v>0</v>
      </c>
      <c r="J75" s="196">
        <v>0</v>
      </c>
      <c r="K75" s="196">
        <v>0</v>
      </c>
      <c r="L75" s="196">
        <v>0</v>
      </c>
      <c r="M75" s="268">
        <f t="shared" ref="M75:M78" si="16">SUM(B75:L75)</f>
        <v>0</v>
      </c>
    </row>
    <row r="76" spans="1:13" x14ac:dyDescent="0.2">
      <c r="A76" s="329" t="s">
        <v>201</v>
      </c>
      <c r="B76" s="196">
        <v>0</v>
      </c>
      <c r="C76" s="196">
        <v>0</v>
      </c>
      <c r="D76" s="196">
        <v>0</v>
      </c>
      <c r="E76" s="196">
        <v>0</v>
      </c>
      <c r="F76" s="196">
        <v>0</v>
      </c>
      <c r="G76" s="196">
        <v>0</v>
      </c>
      <c r="H76" s="196">
        <v>0</v>
      </c>
      <c r="I76" s="196">
        <v>0</v>
      </c>
      <c r="J76" s="196">
        <v>0</v>
      </c>
      <c r="K76" s="196">
        <v>0</v>
      </c>
      <c r="L76" s="196">
        <v>0</v>
      </c>
      <c r="M76" s="268">
        <f t="shared" si="16"/>
        <v>0</v>
      </c>
    </row>
    <row r="77" spans="1:13" x14ac:dyDescent="0.2">
      <c r="A77" s="329" t="s">
        <v>202</v>
      </c>
      <c r="B77" s="196">
        <v>0</v>
      </c>
      <c r="C77" s="196">
        <v>0</v>
      </c>
      <c r="D77" s="196">
        <v>0</v>
      </c>
      <c r="E77" s="196">
        <v>0</v>
      </c>
      <c r="F77" s="196">
        <v>0</v>
      </c>
      <c r="G77" s="196">
        <v>0</v>
      </c>
      <c r="H77" s="196">
        <v>0</v>
      </c>
      <c r="I77" s="196">
        <v>0</v>
      </c>
      <c r="J77" s="196">
        <v>0</v>
      </c>
      <c r="K77" s="196">
        <v>0</v>
      </c>
      <c r="L77" s="196">
        <v>0</v>
      </c>
      <c r="M77" s="268">
        <f t="shared" si="16"/>
        <v>0</v>
      </c>
    </row>
    <row r="78" spans="1:13" x14ac:dyDescent="0.2">
      <c r="A78" s="329" t="s">
        <v>203</v>
      </c>
      <c r="B78" s="196">
        <v>0</v>
      </c>
      <c r="C78" s="196">
        <v>0</v>
      </c>
      <c r="D78" s="196">
        <v>0</v>
      </c>
      <c r="E78" s="196">
        <v>0</v>
      </c>
      <c r="F78" s="196">
        <v>0</v>
      </c>
      <c r="G78" s="196">
        <v>0</v>
      </c>
      <c r="H78" s="196">
        <v>0</v>
      </c>
      <c r="I78" s="196">
        <v>0</v>
      </c>
      <c r="J78" s="196">
        <v>0</v>
      </c>
      <c r="K78" s="196">
        <v>0</v>
      </c>
      <c r="L78" s="196">
        <v>0</v>
      </c>
      <c r="M78" s="268">
        <f t="shared" si="16"/>
        <v>0</v>
      </c>
    </row>
    <row r="79" spans="1:13" x14ac:dyDescent="0.2">
      <c r="A79" s="323" t="s">
        <v>204</v>
      </c>
      <c r="B79" s="197">
        <f>SUM(B74:B78)</f>
        <v>0</v>
      </c>
      <c r="C79" s="197">
        <f>SUM(C74:C78)</f>
        <v>0</v>
      </c>
      <c r="D79" s="197">
        <f t="shared" ref="D79:L79" si="17">SUM(D74:D78)</f>
        <v>0</v>
      </c>
      <c r="E79" s="197">
        <f t="shared" si="17"/>
        <v>0</v>
      </c>
      <c r="F79" s="197">
        <f t="shared" si="17"/>
        <v>0</v>
      </c>
      <c r="G79" s="197">
        <f t="shared" si="17"/>
        <v>0</v>
      </c>
      <c r="H79" s="197">
        <f t="shared" si="17"/>
        <v>0</v>
      </c>
      <c r="I79" s="197">
        <f t="shared" si="17"/>
        <v>0</v>
      </c>
      <c r="J79" s="197">
        <f t="shared" si="17"/>
        <v>0</v>
      </c>
      <c r="K79" s="197">
        <f t="shared" si="17"/>
        <v>0</v>
      </c>
      <c r="L79" s="197">
        <f t="shared" si="17"/>
        <v>0</v>
      </c>
      <c r="M79" s="273">
        <f>SUM(B79:L79)</f>
        <v>0</v>
      </c>
    </row>
    <row r="80" spans="1:13" x14ac:dyDescent="0.2">
      <c r="A80" s="319" t="s">
        <v>205</v>
      </c>
      <c r="B80" s="251"/>
      <c r="C80" s="251"/>
      <c r="D80" s="251"/>
      <c r="E80" s="251"/>
      <c r="F80" s="251"/>
      <c r="G80" s="251"/>
      <c r="H80" s="251"/>
      <c r="I80" s="251"/>
      <c r="J80" s="251"/>
      <c r="K80" s="251"/>
      <c r="L80" s="251"/>
      <c r="M80" s="284"/>
    </row>
    <row r="81" spans="1:13" x14ac:dyDescent="0.2">
      <c r="A81" s="324" t="s">
        <v>206</v>
      </c>
      <c r="B81" s="196">
        <v>0</v>
      </c>
      <c r="C81" s="196">
        <v>0</v>
      </c>
      <c r="D81" s="196">
        <v>0</v>
      </c>
      <c r="E81" s="196">
        <v>0</v>
      </c>
      <c r="F81" s="196">
        <v>0</v>
      </c>
      <c r="G81" s="196">
        <v>0</v>
      </c>
      <c r="H81" s="196">
        <v>0</v>
      </c>
      <c r="I81" s="196">
        <v>0</v>
      </c>
      <c r="J81" s="196">
        <v>0</v>
      </c>
      <c r="K81" s="196">
        <v>0</v>
      </c>
      <c r="L81" s="196">
        <v>0</v>
      </c>
      <c r="M81" s="268">
        <f t="shared" ref="M81:M87" si="18">SUM(B81:L81)</f>
        <v>0</v>
      </c>
    </row>
    <row r="82" spans="1:13" x14ac:dyDescent="0.2">
      <c r="A82" s="333" t="s">
        <v>207</v>
      </c>
      <c r="B82" s="237">
        <v>0</v>
      </c>
      <c r="C82" s="237">
        <v>0</v>
      </c>
      <c r="D82" s="237">
        <v>0</v>
      </c>
      <c r="E82" s="237">
        <v>0</v>
      </c>
      <c r="F82" s="237">
        <v>0</v>
      </c>
      <c r="G82" s="237">
        <v>0</v>
      </c>
      <c r="H82" s="237">
        <v>0</v>
      </c>
      <c r="I82" s="237">
        <v>0</v>
      </c>
      <c r="J82" s="237">
        <v>0</v>
      </c>
      <c r="K82" s="237">
        <v>0</v>
      </c>
      <c r="L82" s="237">
        <v>0</v>
      </c>
      <c r="M82" s="280">
        <f t="shared" si="18"/>
        <v>0</v>
      </c>
    </row>
    <row r="83" spans="1:13" x14ac:dyDescent="0.2">
      <c r="A83" s="323" t="s">
        <v>208</v>
      </c>
      <c r="B83" s="197">
        <f>SUM(B81:B82)</f>
        <v>0</v>
      </c>
      <c r="C83" s="197">
        <f t="shared" ref="C83:L83" si="19">SUM(C81:C82)</f>
        <v>0</v>
      </c>
      <c r="D83" s="197">
        <f t="shared" si="19"/>
        <v>0</v>
      </c>
      <c r="E83" s="197">
        <f t="shared" si="19"/>
        <v>0</v>
      </c>
      <c r="F83" s="197">
        <f t="shared" si="19"/>
        <v>0</v>
      </c>
      <c r="G83" s="197">
        <f t="shared" si="19"/>
        <v>0</v>
      </c>
      <c r="H83" s="197">
        <f t="shared" si="19"/>
        <v>0</v>
      </c>
      <c r="I83" s="197">
        <f t="shared" si="19"/>
        <v>0</v>
      </c>
      <c r="J83" s="197">
        <f t="shared" si="19"/>
        <v>0</v>
      </c>
      <c r="K83" s="197">
        <f t="shared" si="19"/>
        <v>0</v>
      </c>
      <c r="L83" s="197">
        <f t="shared" si="19"/>
        <v>0</v>
      </c>
      <c r="M83" s="197">
        <f>SUM(B83:L83)</f>
        <v>0</v>
      </c>
    </row>
    <row r="84" spans="1:13" x14ac:dyDescent="0.2">
      <c r="A84" s="334" t="s">
        <v>209</v>
      </c>
      <c r="B84" s="198">
        <f t="shared" ref="B84:L84" si="20">B83+B79+B72+B64+B47+B35+B32+B27+B21+B17</f>
        <v>0</v>
      </c>
      <c r="C84" s="198">
        <f t="shared" si="20"/>
        <v>0</v>
      </c>
      <c r="D84" s="198">
        <f t="shared" si="20"/>
        <v>0</v>
      </c>
      <c r="E84" s="198">
        <f t="shared" si="20"/>
        <v>0</v>
      </c>
      <c r="F84" s="198">
        <f t="shared" si="20"/>
        <v>0</v>
      </c>
      <c r="G84" s="198">
        <f t="shared" si="20"/>
        <v>0</v>
      </c>
      <c r="H84" s="198">
        <f t="shared" si="20"/>
        <v>0</v>
      </c>
      <c r="I84" s="198">
        <f t="shared" si="20"/>
        <v>0</v>
      </c>
      <c r="J84" s="198">
        <f t="shared" si="20"/>
        <v>0</v>
      </c>
      <c r="K84" s="198">
        <f t="shared" si="20"/>
        <v>0</v>
      </c>
      <c r="L84" s="198">
        <f t="shared" si="20"/>
        <v>0</v>
      </c>
      <c r="M84" s="294">
        <f t="shared" si="18"/>
        <v>0</v>
      </c>
    </row>
    <row r="85" spans="1:13" x14ac:dyDescent="0.2">
      <c r="A85" s="335" t="s">
        <v>210</v>
      </c>
      <c r="B85" s="239">
        <f>B84-B27-B35-B49-B82</f>
        <v>0</v>
      </c>
      <c r="C85" s="239">
        <f t="shared" ref="C85:L85" si="21">C84-C27-C35-C49-C82</f>
        <v>0</v>
      </c>
      <c r="D85" s="239">
        <f t="shared" si="21"/>
        <v>0</v>
      </c>
      <c r="E85" s="239">
        <f t="shared" si="21"/>
        <v>0</v>
      </c>
      <c r="F85" s="239">
        <f t="shared" si="21"/>
        <v>0</v>
      </c>
      <c r="G85" s="239">
        <f t="shared" si="21"/>
        <v>0</v>
      </c>
      <c r="H85" s="239">
        <f t="shared" si="21"/>
        <v>0</v>
      </c>
      <c r="I85" s="239">
        <f t="shared" si="21"/>
        <v>0</v>
      </c>
      <c r="J85" s="239">
        <f t="shared" si="21"/>
        <v>0</v>
      </c>
      <c r="K85" s="239">
        <f t="shared" si="21"/>
        <v>0</v>
      </c>
      <c r="L85" s="239">
        <f t="shared" si="21"/>
        <v>0</v>
      </c>
      <c r="M85" s="283">
        <f>SUM(B85:L85)</f>
        <v>0</v>
      </c>
    </row>
    <row r="86" spans="1:13" x14ac:dyDescent="0.2">
      <c r="A86" s="335" t="s">
        <v>211</v>
      </c>
      <c r="B86" s="239">
        <f t="shared" ref="B86:L86" si="22">ROUND(B85*$B$97,0)</f>
        <v>0</v>
      </c>
      <c r="C86" s="239">
        <f t="shared" si="22"/>
        <v>0</v>
      </c>
      <c r="D86" s="239">
        <f t="shared" si="22"/>
        <v>0</v>
      </c>
      <c r="E86" s="239">
        <f t="shared" si="22"/>
        <v>0</v>
      </c>
      <c r="F86" s="239">
        <f t="shared" si="22"/>
        <v>0</v>
      </c>
      <c r="G86" s="239">
        <f t="shared" si="22"/>
        <v>0</v>
      </c>
      <c r="H86" s="239">
        <f t="shared" si="22"/>
        <v>0</v>
      </c>
      <c r="I86" s="239">
        <f t="shared" si="22"/>
        <v>0</v>
      </c>
      <c r="J86" s="239">
        <f t="shared" si="22"/>
        <v>0</v>
      </c>
      <c r="K86" s="239">
        <f t="shared" si="22"/>
        <v>0</v>
      </c>
      <c r="L86" s="239">
        <f t="shared" si="22"/>
        <v>0</v>
      </c>
      <c r="M86" s="283">
        <f t="shared" si="18"/>
        <v>0</v>
      </c>
    </row>
    <row r="87" spans="1:13" x14ac:dyDescent="0.2">
      <c r="A87" s="336" t="s">
        <v>212</v>
      </c>
      <c r="B87" s="199">
        <f>B84+B86</f>
        <v>0</v>
      </c>
      <c r="C87" s="199">
        <f t="shared" ref="C87:L87" si="23">C84+C86</f>
        <v>0</v>
      </c>
      <c r="D87" s="199">
        <f t="shared" si="23"/>
        <v>0</v>
      </c>
      <c r="E87" s="199">
        <f t="shared" si="23"/>
        <v>0</v>
      </c>
      <c r="F87" s="199">
        <f t="shared" si="23"/>
        <v>0</v>
      </c>
      <c r="G87" s="199">
        <f t="shared" si="23"/>
        <v>0</v>
      </c>
      <c r="H87" s="199">
        <f t="shared" si="23"/>
        <v>0</v>
      </c>
      <c r="I87" s="199">
        <f t="shared" si="23"/>
        <v>0</v>
      </c>
      <c r="J87" s="199">
        <f t="shared" si="23"/>
        <v>0</v>
      </c>
      <c r="K87" s="199">
        <f t="shared" si="23"/>
        <v>0</v>
      </c>
      <c r="L87" s="199">
        <f t="shared" si="23"/>
        <v>0</v>
      </c>
      <c r="M87" s="297">
        <f t="shared" si="18"/>
        <v>0</v>
      </c>
    </row>
    <row r="88" spans="1:13" x14ac:dyDescent="0.2">
      <c r="A88" s="337" t="s">
        <v>213</v>
      </c>
      <c r="B88" s="205">
        <f>B87-B49</f>
        <v>0</v>
      </c>
      <c r="C88" s="205">
        <f t="shared" ref="C88:L88" si="24">C87-C49</f>
        <v>0</v>
      </c>
      <c r="D88" s="205">
        <f t="shared" si="24"/>
        <v>0</v>
      </c>
      <c r="E88" s="205">
        <f t="shared" si="24"/>
        <v>0</v>
      </c>
      <c r="F88" s="205">
        <f t="shared" si="24"/>
        <v>0</v>
      </c>
      <c r="G88" s="205">
        <f t="shared" si="24"/>
        <v>0</v>
      </c>
      <c r="H88" s="205">
        <f t="shared" si="24"/>
        <v>0</v>
      </c>
      <c r="I88" s="205">
        <f t="shared" si="24"/>
        <v>0</v>
      </c>
      <c r="J88" s="205">
        <f t="shared" si="24"/>
        <v>0</v>
      </c>
      <c r="K88" s="205">
        <f t="shared" si="24"/>
        <v>0</v>
      </c>
      <c r="L88" s="205">
        <f t="shared" si="24"/>
        <v>0</v>
      </c>
      <c r="M88" s="299">
        <f>M87-M49</f>
        <v>0</v>
      </c>
    </row>
    <row r="89" spans="1:13" x14ac:dyDescent="0.2">
      <c r="A89" s="343" t="s">
        <v>214</v>
      </c>
      <c r="B89" s="254">
        <v>0</v>
      </c>
      <c r="C89" s="254">
        <f t="shared" ref="C89:L89" si="25">-C49</f>
        <v>0</v>
      </c>
      <c r="D89" s="254">
        <f t="shared" si="25"/>
        <v>0</v>
      </c>
      <c r="E89" s="254">
        <f t="shared" si="25"/>
        <v>0</v>
      </c>
      <c r="F89" s="254">
        <f t="shared" si="25"/>
        <v>0</v>
      </c>
      <c r="G89" s="254">
        <f t="shared" si="25"/>
        <v>0</v>
      </c>
      <c r="H89" s="254">
        <f t="shared" si="25"/>
        <v>0</v>
      </c>
      <c r="I89" s="254">
        <f t="shared" si="25"/>
        <v>0</v>
      </c>
      <c r="J89" s="254">
        <f t="shared" si="25"/>
        <v>0</v>
      </c>
      <c r="K89" s="254">
        <f t="shared" si="25"/>
        <v>0</v>
      </c>
      <c r="L89" s="254">
        <f t="shared" si="25"/>
        <v>0</v>
      </c>
      <c r="M89" s="301">
        <f>-M49</f>
        <v>0</v>
      </c>
    </row>
    <row r="90" spans="1:13" x14ac:dyDescent="0.2">
      <c r="A90" s="338" t="s">
        <v>215</v>
      </c>
      <c r="B90" s="250">
        <f>B87</f>
        <v>0</v>
      </c>
      <c r="C90" s="250">
        <v>0</v>
      </c>
      <c r="D90" s="250">
        <v>0</v>
      </c>
      <c r="E90" s="250">
        <v>0</v>
      </c>
      <c r="F90" s="250">
        <v>0</v>
      </c>
      <c r="G90" s="250">
        <v>0</v>
      </c>
      <c r="H90" s="250">
        <v>0</v>
      </c>
      <c r="I90" s="250">
        <v>0</v>
      </c>
      <c r="J90" s="250">
        <v>0</v>
      </c>
      <c r="K90" s="250">
        <v>0</v>
      </c>
      <c r="L90" s="250">
        <v>0</v>
      </c>
      <c r="M90" s="303">
        <f t="shared" ref="M90:M92" si="26">SUM(B90:L90)</f>
        <v>0</v>
      </c>
    </row>
    <row r="91" spans="1:13" x14ac:dyDescent="0.2">
      <c r="A91" s="344" t="s">
        <v>216</v>
      </c>
      <c r="B91" s="250">
        <v>0</v>
      </c>
      <c r="C91" s="250">
        <v>0</v>
      </c>
      <c r="D91" s="250">
        <v>0</v>
      </c>
      <c r="E91" s="250">
        <v>0</v>
      </c>
      <c r="F91" s="250">
        <v>0</v>
      </c>
      <c r="G91" s="250">
        <v>0</v>
      </c>
      <c r="H91" s="250">
        <v>0</v>
      </c>
      <c r="I91" s="250">
        <v>0</v>
      </c>
      <c r="J91" s="250">
        <v>0</v>
      </c>
      <c r="K91" s="250">
        <v>0</v>
      </c>
      <c r="L91" s="250">
        <v>0</v>
      </c>
      <c r="M91" s="303">
        <f t="shared" si="26"/>
        <v>0</v>
      </c>
    </row>
    <row r="92" spans="1:13" x14ac:dyDescent="0.2">
      <c r="A92" s="338" t="s">
        <v>217</v>
      </c>
      <c r="B92" s="250">
        <v>0</v>
      </c>
      <c r="C92" s="250">
        <v>0</v>
      </c>
      <c r="D92" s="250">
        <v>0</v>
      </c>
      <c r="E92" s="250">
        <v>0</v>
      </c>
      <c r="F92" s="250">
        <v>0</v>
      </c>
      <c r="G92" s="250">
        <v>0</v>
      </c>
      <c r="H92" s="250">
        <v>0</v>
      </c>
      <c r="I92" s="250">
        <v>0</v>
      </c>
      <c r="J92" s="250">
        <v>0</v>
      </c>
      <c r="K92" s="250">
        <v>0</v>
      </c>
      <c r="L92" s="250">
        <v>0</v>
      </c>
      <c r="M92" s="303">
        <f t="shared" si="26"/>
        <v>0</v>
      </c>
    </row>
    <row r="93" spans="1:13" x14ac:dyDescent="0.2">
      <c r="A93" s="338" t="s">
        <v>218</v>
      </c>
      <c r="B93" s="250">
        <v>0</v>
      </c>
      <c r="C93" s="250">
        <v>0</v>
      </c>
      <c r="D93" s="250">
        <v>0</v>
      </c>
      <c r="E93" s="250">
        <v>0</v>
      </c>
      <c r="F93" s="250">
        <v>0</v>
      </c>
      <c r="G93" s="250">
        <v>0</v>
      </c>
      <c r="H93" s="250">
        <v>0</v>
      </c>
      <c r="I93" s="250">
        <v>0</v>
      </c>
      <c r="J93" s="250">
        <v>0</v>
      </c>
      <c r="K93" s="250">
        <v>0</v>
      </c>
      <c r="L93" s="250">
        <v>0</v>
      </c>
      <c r="M93" s="303">
        <f>SUM(B93:L93)</f>
        <v>0</v>
      </c>
    </row>
    <row r="94" spans="1:13" x14ac:dyDescent="0.2">
      <c r="A94" s="339" t="s">
        <v>219</v>
      </c>
      <c r="B94" s="206">
        <f>SUM(B89:B93)</f>
        <v>0</v>
      </c>
      <c r="C94" s="206">
        <f t="shared" ref="C94:L94" si="27">SUM(C89:C93)</f>
        <v>0</v>
      </c>
      <c r="D94" s="206">
        <f t="shared" si="27"/>
        <v>0</v>
      </c>
      <c r="E94" s="206">
        <f t="shared" si="27"/>
        <v>0</v>
      </c>
      <c r="F94" s="206">
        <f t="shared" si="27"/>
        <v>0</v>
      </c>
      <c r="G94" s="206">
        <f t="shared" si="27"/>
        <v>0</v>
      </c>
      <c r="H94" s="206">
        <f t="shared" si="27"/>
        <v>0</v>
      </c>
      <c r="I94" s="206">
        <f t="shared" si="27"/>
        <v>0</v>
      </c>
      <c r="J94" s="206">
        <f t="shared" si="27"/>
        <v>0</v>
      </c>
      <c r="K94" s="206">
        <f t="shared" si="27"/>
        <v>0</v>
      </c>
      <c r="L94" s="206">
        <f t="shared" si="27"/>
        <v>0</v>
      </c>
      <c r="M94" s="306">
        <f>SUM(B94:L94)</f>
        <v>0</v>
      </c>
    </row>
    <row r="95" spans="1:13" ht="13.5" thickBot="1" x14ac:dyDescent="0.25">
      <c r="A95" s="340" t="s">
        <v>220</v>
      </c>
      <c r="B95" s="308">
        <f>B94-B88</f>
        <v>0</v>
      </c>
      <c r="C95" s="308">
        <f t="shared" ref="C95:L95" si="28">C94-C88</f>
        <v>0</v>
      </c>
      <c r="D95" s="308">
        <f t="shared" si="28"/>
        <v>0</v>
      </c>
      <c r="E95" s="308">
        <f t="shared" si="28"/>
        <v>0</v>
      </c>
      <c r="F95" s="308">
        <f t="shared" si="28"/>
        <v>0</v>
      </c>
      <c r="G95" s="308">
        <f t="shared" si="28"/>
        <v>0</v>
      </c>
      <c r="H95" s="308">
        <f t="shared" si="28"/>
        <v>0</v>
      </c>
      <c r="I95" s="308">
        <f t="shared" si="28"/>
        <v>0</v>
      </c>
      <c r="J95" s="308">
        <f t="shared" si="28"/>
        <v>0</v>
      </c>
      <c r="K95" s="308">
        <f t="shared" si="28"/>
        <v>0</v>
      </c>
      <c r="L95" s="308">
        <f t="shared" si="28"/>
        <v>0</v>
      </c>
      <c r="M95" s="309">
        <f>M94-M88</f>
        <v>0</v>
      </c>
    </row>
    <row r="96" spans="1:13" ht="13.5" thickBot="1" x14ac:dyDescent="0.25">
      <c r="A96" s="194"/>
    </row>
    <row r="97" spans="1:13" x14ac:dyDescent="0.2">
      <c r="A97" s="255" t="s">
        <v>221</v>
      </c>
      <c r="B97" s="256">
        <f>'PROPOSAL BUDGET'!J5</f>
        <v>0</v>
      </c>
    </row>
    <row r="98" spans="1:13" x14ac:dyDescent="0.2">
      <c r="A98" s="257" t="s">
        <v>222</v>
      </c>
      <c r="B98" s="258">
        <v>0.25750000000000001</v>
      </c>
    </row>
    <row r="99" spans="1:13" ht="13.5" thickBot="1" x14ac:dyDescent="0.25">
      <c r="A99" s="259" t="s">
        <v>223</v>
      </c>
      <c r="B99" s="260">
        <v>7.7499999999999999E-2</v>
      </c>
    </row>
    <row r="100" spans="1:13" ht="13.5" thickBot="1" x14ac:dyDescent="0.25"/>
    <row r="101" spans="1:13" x14ac:dyDescent="0.2">
      <c r="A101" s="355" t="s">
        <v>348</v>
      </c>
      <c r="B101" s="357" t="s">
        <v>125</v>
      </c>
      <c r="C101" s="358" t="s">
        <v>336</v>
      </c>
      <c r="D101" s="358" t="s">
        <v>337</v>
      </c>
      <c r="E101" s="358" t="s">
        <v>338</v>
      </c>
      <c r="F101" s="358" t="s">
        <v>339</v>
      </c>
      <c r="G101" s="358" t="s">
        <v>340</v>
      </c>
      <c r="H101" s="358" t="s">
        <v>341</v>
      </c>
      <c r="I101" s="358" t="s">
        <v>342</v>
      </c>
      <c r="J101" s="358" t="s">
        <v>343</v>
      </c>
      <c r="K101" s="358" t="s">
        <v>344</v>
      </c>
      <c r="L101" s="358" t="s">
        <v>345</v>
      </c>
      <c r="M101" s="359" t="s">
        <v>346</v>
      </c>
    </row>
    <row r="102" spans="1:13" ht="72.75" customHeight="1" thickBot="1" x14ac:dyDescent="0.25">
      <c r="A102" s="356"/>
      <c r="B102" s="360"/>
      <c r="C102" s="362"/>
      <c r="D102" s="362"/>
      <c r="E102" s="362"/>
      <c r="F102" s="362"/>
      <c r="G102" s="362"/>
      <c r="H102" s="362"/>
      <c r="I102" s="362"/>
      <c r="J102" s="362"/>
      <c r="K102" s="362"/>
      <c r="L102" s="362"/>
      <c r="M102" s="361"/>
    </row>
    <row r="103" spans="1:13" ht="72.75" customHeight="1" x14ac:dyDescent="0.2"/>
    <row r="104" spans="1:13" ht="72.75" customHeight="1" x14ac:dyDescent="0.2"/>
    <row r="105" spans="1:13" ht="72.75" customHeight="1" x14ac:dyDescent="0.2"/>
    <row r="106" spans="1:13" ht="72.75" customHeight="1" x14ac:dyDescent="0.2"/>
    <row r="107" spans="1:13" ht="72.75" customHeight="1" x14ac:dyDescent="0.2"/>
    <row r="108" spans="1:13" ht="72.75" customHeight="1" x14ac:dyDescent="0.2"/>
    <row r="109" spans="1:13" ht="72.75" customHeight="1" x14ac:dyDescent="0.2"/>
    <row r="110" spans="1:13" ht="72.75" customHeight="1" x14ac:dyDescent="0.2"/>
    <row r="111" spans="1:13" ht="72.75" customHeight="1" x14ac:dyDescent="0.2"/>
  </sheetData>
  <mergeCells count="1">
    <mergeCell ref="M1:M5"/>
  </mergeCells>
  <phoneticPr fontId="31" type="noConversion"/>
  <pageMargins left="0.25" right="0.25" top="0.75" bottom="0.75" header="0.3" footer="0.3"/>
  <pageSetup scale="52" fitToWidth="0" orientation="portrait" horizontalDpi="1200" verticalDpi="12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B9CB09C2-E9C8-4945-8F2F-E3243FBE05E5}">
          <x14:formula1>
            <xm:f>'Budget Codes'!$A$1:$A$9</xm:f>
          </x14:formula1>
          <xm:sqref>A12</xm:sqref>
        </x14:dataValidation>
        <x14:dataValidation type="list" allowBlank="1" showInputMessage="1" showErrorMessage="1" xr:uid="{0AECDC2F-53B5-40C4-8CCD-8BFB4B315F69}">
          <x14:formula1>
            <xm:f>'Budget Codes'!$A$10:$A$13</xm:f>
          </x14:formula1>
          <xm:sqref>A16</xm:sqref>
        </x14:dataValidation>
        <x14:dataValidation type="list" allowBlank="1" showInputMessage="1" showErrorMessage="1" xr:uid="{E556553B-E8C4-47D9-82A7-F0742DAE918A}">
          <x14:formula1>
            <xm:f>'Budget Codes'!$A$21:$A$27</xm:f>
          </x14:formula1>
          <xm:sqref>A63</xm:sqref>
        </x14:dataValidation>
        <x14:dataValidation type="list" allowBlank="1" showInputMessage="1" showErrorMessage="1" xr:uid="{C9EBD7E6-5137-476D-8A81-162E758BBD9E}">
          <x14:formula1>
            <xm:f>'Budget Codes'!$A$14:$A$20</xm:f>
          </x14:formula1>
          <xm:sqref>A46</xm:sqref>
        </x14:dataValidation>
        <x14:dataValidation type="list" allowBlank="1" showInputMessage="1" showErrorMessage="1" xr:uid="{1FD0F743-C7C8-4C69-AE44-158D31DBEFD6}">
          <x14:formula1>
            <xm:f>'Data Tables'!$A$8:$A$14</xm:f>
          </x14:formula1>
          <xm:sqref>C3:L3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08F35-081E-4977-923C-E693EA2BC747}">
  <dimension ref="A1:M99"/>
  <sheetViews>
    <sheetView topLeftCell="A53" zoomScaleNormal="100" workbookViewId="0">
      <selection activeCell="A87" sqref="A87"/>
    </sheetView>
  </sheetViews>
  <sheetFormatPr defaultRowHeight="12.75" x14ac:dyDescent="0.2"/>
  <cols>
    <col min="1" max="1" width="51.42578125" customWidth="1"/>
    <col min="2" max="2" width="15.28515625" customWidth="1"/>
    <col min="3" max="3" width="15.5703125" customWidth="1"/>
    <col min="4" max="12" width="15.42578125" customWidth="1"/>
    <col min="13" max="13" width="14.140625" customWidth="1"/>
  </cols>
  <sheetData>
    <row r="1" spans="1:13" ht="27.75" customHeight="1" x14ac:dyDescent="0.25">
      <c r="A1" s="316" t="s">
        <v>110</v>
      </c>
      <c r="B1" s="262" t="s">
        <v>111</v>
      </c>
      <c r="C1" s="262" t="s">
        <v>111</v>
      </c>
      <c r="D1" s="262" t="s">
        <v>111</v>
      </c>
      <c r="E1" s="262" t="s">
        <v>111</v>
      </c>
      <c r="F1" s="262" t="s">
        <v>111</v>
      </c>
      <c r="G1" s="262" t="s">
        <v>111</v>
      </c>
      <c r="H1" s="262" t="s">
        <v>111</v>
      </c>
      <c r="I1" s="262" t="s">
        <v>111</v>
      </c>
      <c r="J1" s="262" t="s">
        <v>111</v>
      </c>
      <c r="K1" s="262" t="s">
        <v>111</v>
      </c>
      <c r="L1" s="262" t="s">
        <v>111</v>
      </c>
      <c r="M1" s="484" t="s">
        <v>347</v>
      </c>
    </row>
    <row r="2" spans="1:13" ht="27.75" customHeight="1" x14ac:dyDescent="0.25">
      <c r="A2" s="317" t="s">
        <v>112</v>
      </c>
      <c r="B2" s="207" t="s">
        <v>113</v>
      </c>
      <c r="C2" s="207" t="s">
        <v>114</v>
      </c>
      <c r="D2" s="207" t="s">
        <v>115</v>
      </c>
      <c r="E2" s="207" t="s">
        <v>116</v>
      </c>
      <c r="F2" s="207" t="s">
        <v>117</v>
      </c>
      <c r="G2" s="207" t="s">
        <v>118</v>
      </c>
      <c r="H2" s="207" t="s">
        <v>119</v>
      </c>
      <c r="I2" s="207" t="s">
        <v>120</v>
      </c>
      <c r="J2" s="207" t="s">
        <v>121</v>
      </c>
      <c r="K2" s="207" t="s">
        <v>122</v>
      </c>
      <c r="L2" s="207" t="s">
        <v>123</v>
      </c>
      <c r="M2" s="485"/>
    </row>
    <row r="3" spans="1:13" ht="18" x14ac:dyDescent="0.25">
      <c r="A3" s="317" t="s">
        <v>124</v>
      </c>
      <c r="B3" s="207" t="s">
        <v>125</v>
      </c>
      <c r="C3" s="209"/>
      <c r="D3" s="209"/>
      <c r="E3" s="209"/>
      <c r="F3" s="209"/>
      <c r="G3" s="209"/>
      <c r="H3" s="209"/>
      <c r="I3" s="209"/>
      <c r="J3" s="209"/>
      <c r="K3" s="209"/>
      <c r="L3" s="209"/>
      <c r="M3" s="485"/>
    </row>
    <row r="4" spans="1:13" ht="18" x14ac:dyDescent="0.25">
      <c r="A4" s="317" t="s">
        <v>126</v>
      </c>
      <c r="B4" s="208"/>
      <c r="C4" s="208"/>
      <c r="D4" s="208"/>
      <c r="E4" s="208"/>
      <c r="F4" s="208"/>
      <c r="G4" s="208"/>
      <c r="H4" s="208"/>
      <c r="I4" s="208"/>
      <c r="J4" s="208"/>
      <c r="K4" s="208"/>
      <c r="L4" s="208"/>
      <c r="M4" s="485"/>
    </row>
    <row r="5" spans="1:13" ht="36.75" thickBot="1" x14ac:dyDescent="0.3">
      <c r="A5" s="317" t="s">
        <v>127</v>
      </c>
      <c r="B5" s="201" t="s">
        <v>224</v>
      </c>
      <c r="C5" s="201" t="s">
        <v>224</v>
      </c>
      <c r="D5" s="201" t="s">
        <v>224</v>
      </c>
      <c r="E5" s="201" t="s">
        <v>224</v>
      </c>
      <c r="F5" s="201" t="s">
        <v>224</v>
      </c>
      <c r="G5" s="201" t="s">
        <v>224</v>
      </c>
      <c r="H5" s="201" t="s">
        <v>224</v>
      </c>
      <c r="I5" s="201" t="s">
        <v>224</v>
      </c>
      <c r="J5" s="201" t="s">
        <v>224</v>
      </c>
      <c r="K5" s="201" t="s">
        <v>224</v>
      </c>
      <c r="L5" s="201" t="s">
        <v>224</v>
      </c>
      <c r="M5" s="486"/>
    </row>
    <row r="6" spans="1:13" ht="31.5" x14ac:dyDescent="0.25">
      <c r="A6" s="317" t="s">
        <v>225</v>
      </c>
      <c r="B6" s="202" t="s">
        <v>130</v>
      </c>
      <c r="C6" s="353" t="str">
        <f>B6</f>
        <v>XXXXXX</v>
      </c>
      <c r="D6" s="353" t="str">
        <f>B6</f>
        <v>XXXXXX</v>
      </c>
      <c r="E6" s="353" t="str">
        <f>B6</f>
        <v>XXXXXX</v>
      </c>
      <c r="F6" s="353" t="str">
        <f>B6</f>
        <v>XXXXXX</v>
      </c>
      <c r="G6" s="353" t="str">
        <f>B6</f>
        <v>XXXXXX</v>
      </c>
      <c r="H6" s="353" t="str">
        <f>B6</f>
        <v>XXXXXX</v>
      </c>
      <c r="I6" s="353" t="str">
        <f>B6</f>
        <v>XXXXXX</v>
      </c>
      <c r="J6" s="353" t="str">
        <f>B6</f>
        <v>XXXXXX</v>
      </c>
      <c r="K6" s="353" t="str">
        <f>B6</f>
        <v>XXXXXX</v>
      </c>
      <c r="L6" s="353" t="str">
        <f>B6</f>
        <v>XXXXXX</v>
      </c>
      <c r="M6" s="264" t="s">
        <v>131</v>
      </c>
    </row>
    <row r="7" spans="1:13" ht="18" x14ac:dyDescent="0.25">
      <c r="A7" s="318" t="s">
        <v>226</v>
      </c>
      <c r="B7" s="354" t="str">
        <f>'MAIN INDEX'!B6</f>
        <v>XXXXXX</v>
      </c>
      <c r="C7" s="354" t="str">
        <f>'MAIN INDEX'!C6</f>
        <v>XXXXXX</v>
      </c>
      <c r="D7" s="354" t="str">
        <f>'MAIN INDEX'!D6</f>
        <v>XXXXXX</v>
      </c>
      <c r="E7" s="354" t="str">
        <f>'MAIN INDEX'!E6</f>
        <v>XXXXXX</v>
      </c>
      <c r="F7" s="354" t="str">
        <f>'MAIN INDEX'!F6</f>
        <v>XXXXXX</v>
      </c>
      <c r="G7" s="354" t="str">
        <f>'MAIN INDEX'!G6</f>
        <v>XXXXXX</v>
      </c>
      <c r="H7" s="354" t="str">
        <f>'MAIN INDEX'!H6</f>
        <v>XXXXXX</v>
      </c>
      <c r="I7" s="354" t="str">
        <f>'MAIN INDEX'!I6</f>
        <v>XXXXXX</v>
      </c>
      <c r="J7" s="354" t="str">
        <f>'MAIN INDEX'!J6</f>
        <v>XXXXXX</v>
      </c>
      <c r="K7" s="354" t="str">
        <f>'MAIN INDEX'!K6</f>
        <v>XXXXXX</v>
      </c>
      <c r="L7" s="354" t="str">
        <f>'MAIN INDEX'!L6</f>
        <v>XXXXXX</v>
      </c>
      <c r="M7" s="311"/>
    </row>
    <row r="8" spans="1:13" x14ac:dyDescent="0.2">
      <c r="A8" s="319" t="s">
        <v>132</v>
      </c>
      <c r="B8" s="251"/>
      <c r="C8" s="251"/>
      <c r="D8" s="250"/>
      <c r="E8" s="250"/>
      <c r="F8" s="250"/>
      <c r="G8" s="250"/>
      <c r="H8" s="250"/>
      <c r="I8" s="250"/>
      <c r="J8" s="250"/>
      <c r="K8" s="250"/>
      <c r="L8" s="250"/>
      <c r="M8" s="266"/>
    </row>
    <row r="9" spans="1:13" x14ac:dyDescent="0.2">
      <c r="A9" s="320" t="s">
        <v>133</v>
      </c>
      <c r="B9" s="196">
        <v>0</v>
      </c>
      <c r="C9" s="196">
        <v>0</v>
      </c>
      <c r="D9" s="196">
        <v>0</v>
      </c>
      <c r="E9" s="196">
        <v>0</v>
      </c>
      <c r="F9" s="196">
        <v>0</v>
      </c>
      <c r="G9" s="196">
        <v>0</v>
      </c>
      <c r="H9" s="196">
        <v>0</v>
      </c>
      <c r="I9" s="196">
        <v>0</v>
      </c>
      <c r="J9" s="196">
        <v>0</v>
      </c>
      <c r="K9" s="196">
        <v>0</v>
      </c>
      <c r="L9" s="196">
        <v>0</v>
      </c>
      <c r="M9" s="268">
        <f>SUM(B9:L9)</f>
        <v>0</v>
      </c>
    </row>
    <row r="10" spans="1:13" x14ac:dyDescent="0.2">
      <c r="A10" s="320" t="s">
        <v>134</v>
      </c>
      <c r="B10" s="196">
        <v>0</v>
      </c>
      <c r="C10" s="196">
        <v>0</v>
      </c>
      <c r="D10" s="196">
        <v>0</v>
      </c>
      <c r="E10" s="196">
        <v>0</v>
      </c>
      <c r="F10" s="196">
        <v>0</v>
      </c>
      <c r="G10" s="196">
        <v>0</v>
      </c>
      <c r="H10" s="196">
        <v>0</v>
      </c>
      <c r="I10" s="196">
        <v>0</v>
      </c>
      <c r="J10" s="196">
        <v>0</v>
      </c>
      <c r="K10" s="196">
        <v>0</v>
      </c>
      <c r="L10" s="196">
        <v>0</v>
      </c>
      <c r="M10" s="268">
        <f t="shared" ref="M10:M17" si="0">SUM(B10:L10)</f>
        <v>0</v>
      </c>
    </row>
    <row r="11" spans="1:13" x14ac:dyDescent="0.2">
      <c r="A11" s="320" t="s">
        <v>135</v>
      </c>
      <c r="B11" s="196">
        <v>0</v>
      </c>
      <c r="C11" s="196">
        <v>0</v>
      </c>
      <c r="D11" s="196">
        <v>0</v>
      </c>
      <c r="E11" s="196">
        <v>0</v>
      </c>
      <c r="F11" s="196">
        <v>0</v>
      </c>
      <c r="G11" s="196">
        <v>0</v>
      </c>
      <c r="H11" s="196">
        <v>0</v>
      </c>
      <c r="I11" s="196">
        <v>0</v>
      </c>
      <c r="J11" s="196">
        <v>0</v>
      </c>
      <c r="K11" s="196">
        <v>0</v>
      </c>
      <c r="L11" s="196">
        <v>0</v>
      </c>
      <c r="M11" s="268">
        <f t="shared" si="0"/>
        <v>0</v>
      </c>
    </row>
    <row r="12" spans="1:13" x14ac:dyDescent="0.2">
      <c r="A12" s="320" t="s">
        <v>136</v>
      </c>
      <c r="B12" s="196">
        <v>0</v>
      </c>
      <c r="C12" s="196">
        <v>0</v>
      </c>
      <c r="D12" s="196">
        <v>0</v>
      </c>
      <c r="E12" s="196">
        <v>0</v>
      </c>
      <c r="F12" s="196">
        <v>0</v>
      </c>
      <c r="G12" s="196">
        <v>0</v>
      </c>
      <c r="H12" s="196">
        <v>0</v>
      </c>
      <c r="I12" s="196">
        <v>0</v>
      </c>
      <c r="J12" s="196">
        <v>0</v>
      </c>
      <c r="K12" s="196">
        <v>0</v>
      </c>
      <c r="L12" s="196">
        <v>0</v>
      </c>
      <c r="M12" s="268">
        <f t="shared" si="0"/>
        <v>0</v>
      </c>
    </row>
    <row r="13" spans="1:13" x14ac:dyDescent="0.2">
      <c r="A13" s="321" t="s">
        <v>137</v>
      </c>
      <c r="B13" s="196">
        <v>0</v>
      </c>
      <c r="C13" s="196">
        <v>0</v>
      </c>
      <c r="D13" s="196">
        <v>0</v>
      </c>
      <c r="E13" s="196">
        <v>0</v>
      </c>
      <c r="F13" s="196">
        <v>0</v>
      </c>
      <c r="G13" s="196">
        <v>0</v>
      </c>
      <c r="H13" s="196">
        <v>0</v>
      </c>
      <c r="I13" s="196">
        <v>0</v>
      </c>
      <c r="J13" s="196">
        <v>0</v>
      </c>
      <c r="K13" s="196">
        <v>0</v>
      </c>
      <c r="L13" s="196">
        <v>0</v>
      </c>
      <c r="M13" s="268">
        <f t="shared" si="0"/>
        <v>0</v>
      </c>
    </row>
    <row r="14" spans="1:13" x14ac:dyDescent="0.2">
      <c r="A14" s="322" t="s">
        <v>138</v>
      </c>
      <c r="B14" s="250"/>
      <c r="C14" s="250"/>
      <c r="D14" s="250"/>
      <c r="E14" s="250"/>
      <c r="F14" s="250"/>
      <c r="G14" s="250"/>
      <c r="H14" s="250"/>
      <c r="I14" s="250"/>
      <c r="J14" s="250"/>
      <c r="K14" s="250"/>
      <c r="L14" s="250"/>
      <c r="M14" s="271"/>
    </row>
    <row r="15" spans="1:13" x14ac:dyDescent="0.2">
      <c r="A15" s="320" t="s">
        <v>139</v>
      </c>
      <c r="B15" s="196">
        <v>0</v>
      </c>
      <c r="C15" s="196">
        <v>0</v>
      </c>
      <c r="D15" s="196">
        <v>0</v>
      </c>
      <c r="E15" s="196">
        <v>0</v>
      </c>
      <c r="F15" s="196">
        <v>0</v>
      </c>
      <c r="G15" s="196">
        <v>0</v>
      </c>
      <c r="H15" s="196">
        <v>0</v>
      </c>
      <c r="I15" s="196">
        <v>0</v>
      </c>
      <c r="J15" s="196">
        <v>0</v>
      </c>
      <c r="K15" s="196">
        <v>0</v>
      </c>
      <c r="L15" s="196">
        <v>0</v>
      </c>
      <c r="M15" s="268">
        <f t="shared" si="0"/>
        <v>0</v>
      </c>
    </row>
    <row r="16" spans="1:13" x14ac:dyDescent="0.2">
      <c r="A16" s="320" t="s">
        <v>140</v>
      </c>
      <c r="B16" s="196">
        <v>0</v>
      </c>
      <c r="C16" s="196">
        <v>0</v>
      </c>
      <c r="D16" s="196">
        <v>0</v>
      </c>
      <c r="E16" s="196">
        <v>0</v>
      </c>
      <c r="F16" s="196">
        <v>0</v>
      </c>
      <c r="G16" s="196">
        <v>0</v>
      </c>
      <c r="H16" s="196">
        <v>0</v>
      </c>
      <c r="I16" s="196">
        <v>0</v>
      </c>
      <c r="J16" s="196">
        <v>0</v>
      </c>
      <c r="K16" s="196">
        <v>0</v>
      </c>
      <c r="L16" s="196">
        <v>0</v>
      </c>
      <c r="M16" s="268">
        <f t="shared" si="0"/>
        <v>0</v>
      </c>
    </row>
    <row r="17" spans="1:13" x14ac:dyDescent="0.2">
      <c r="A17" s="321" t="s">
        <v>141</v>
      </c>
      <c r="B17" s="196">
        <v>0</v>
      </c>
      <c r="C17" s="196">
        <v>0</v>
      </c>
      <c r="D17" s="196">
        <v>0</v>
      </c>
      <c r="E17" s="196">
        <v>0</v>
      </c>
      <c r="F17" s="196">
        <v>0</v>
      </c>
      <c r="G17" s="196">
        <v>0</v>
      </c>
      <c r="H17" s="196">
        <v>0</v>
      </c>
      <c r="I17" s="196">
        <v>0</v>
      </c>
      <c r="J17" s="196">
        <v>0</v>
      </c>
      <c r="K17" s="196">
        <v>0</v>
      </c>
      <c r="L17" s="196">
        <v>0</v>
      </c>
      <c r="M17" s="268">
        <f t="shared" si="0"/>
        <v>0</v>
      </c>
    </row>
    <row r="18" spans="1:13" x14ac:dyDescent="0.2">
      <c r="A18" s="323" t="s">
        <v>142</v>
      </c>
      <c r="B18" s="197">
        <f>SUM(B9:B17)</f>
        <v>0</v>
      </c>
      <c r="C18" s="197">
        <f>SUM(C9:C17)</f>
        <v>0</v>
      </c>
      <c r="D18" s="197">
        <f t="shared" ref="D18:L18" si="1">SUM(D9:D17)</f>
        <v>0</v>
      </c>
      <c r="E18" s="197">
        <f t="shared" si="1"/>
        <v>0</v>
      </c>
      <c r="F18" s="197">
        <f t="shared" si="1"/>
        <v>0</v>
      </c>
      <c r="G18" s="197">
        <f t="shared" si="1"/>
        <v>0</v>
      </c>
      <c r="H18" s="197">
        <f t="shared" si="1"/>
        <v>0</v>
      </c>
      <c r="I18" s="197">
        <f t="shared" si="1"/>
        <v>0</v>
      </c>
      <c r="J18" s="197">
        <f t="shared" si="1"/>
        <v>0</v>
      </c>
      <c r="K18" s="197">
        <f t="shared" si="1"/>
        <v>0</v>
      </c>
      <c r="L18" s="197">
        <f t="shared" si="1"/>
        <v>0</v>
      </c>
      <c r="M18" s="273">
        <f>SUM(B18:L18)</f>
        <v>0</v>
      </c>
    </row>
    <row r="19" spans="1:13" x14ac:dyDescent="0.2">
      <c r="A19" s="319" t="s">
        <v>143</v>
      </c>
      <c r="B19" s="251"/>
      <c r="C19" s="251"/>
      <c r="D19" s="251"/>
      <c r="E19" s="251"/>
      <c r="F19" s="251"/>
      <c r="G19" s="251"/>
      <c r="H19" s="251"/>
      <c r="I19" s="251"/>
      <c r="J19" s="251"/>
      <c r="K19" s="251"/>
      <c r="L19" s="251"/>
      <c r="M19" s="274"/>
    </row>
    <row r="20" spans="1:13" x14ac:dyDescent="0.2">
      <c r="A20" s="324" t="s">
        <v>144</v>
      </c>
      <c r="B20" s="196">
        <f t="shared" ref="B20:L20" si="2">ROUND((B9+B10+B11+B12+B13)*$B$95,0)</f>
        <v>0</v>
      </c>
      <c r="C20" s="196">
        <f t="shared" si="2"/>
        <v>0</v>
      </c>
      <c r="D20" s="196">
        <f t="shared" si="2"/>
        <v>0</v>
      </c>
      <c r="E20" s="196">
        <f t="shared" si="2"/>
        <v>0</v>
      </c>
      <c r="F20" s="196">
        <f t="shared" si="2"/>
        <v>0</v>
      </c>
      <c r="G20" s="196">
        <f t="shared" si="2"/>
        <v>0</v>
      </c>
      <c r="H20" s="196">
        <f t="shared" si="2"/>
        <v>0</v>
      </c>
      <c r="I20" s="196">
        <f t="shared" si="2"/>
        <v>0</v>
      </c>
      <c r="J20" s="196">
        <f t="shared" si="2"/>
        <v>0</v>
      </c>
      <c r="K20" s="196">
        <f t="shared" si="2"/>
        <v>0</v>
      </c>
      <c r="L20" s="196">
        <f t="shared" si="2"/>
        <v>0</v>
      </c>
      <c r="M20" s="268">
        <f>SUM(B20:L20)</f>
        <v>0</v>
      </c>
    </row>
    <row r="21" spans="1:13" x14ac:dyDescent="0.2">
      <c r="A21" s="324" t="s">
        <v>145</v>
      </c>
      <c r="B21" s="196">
        <f t="shared" ref="B21:L21" si="3">ROUND((B15+B16+B17)*$B$96,0)</f>
        <v>0</v>
      </c>
      <c r="C21" s="196">
        <f t="shared" si="3"/>
        <v>0</v>
      </c>
      <c r="D21" s="196">
        <f t="shared" si="3"/>
        <v>0</v>
      </c>
      <c r="E21" s="196">
        <f t="shared" si="3"/>
        <v>0</v>
      </c>
      <c r="F21" s="196">
        <f t="shared" si="3"/>
        <v>0</v>
      </c>
      <c r="G21" s="196">
        <f t="shared" si="3"/>
        <v>0</v>
      </c>
      <c r="H21" s="196">
        <f t="shared" si="3"/>
        <v>0</v>
      </c>
      <c r="I21" s="196">
        <f t="shared" si="3"/>
        <v>0</v>
      </c>
      <c r="J21" s="196">
        <f t="shared" si="3"/>
        <v>0</v>
      </c>
      <c r="K21" s="196">
        <f t="shared" si="3"/>
        <v>0</v>
      </c>
      <c r="L21" s="196">
        <f t="shared" si="3"/>
        <v>0</v>
      </c>
      <c r="M21" s="268">
        <f>SUM(B21:L21)</f>
        <v>0</v>
      </c>
    </row>
    <row r="22" spans="1:13" x14ac:dyDescent="0.2">
      <c r="A22" s="323" t="s">
        <v>146</v>
      </c>
      <c r="B22" s="197">
        <f>SUM(B20:B21)</f>
        <v>0</v>
      </c>
      <c r="C22" s="197">
        <f>SUM(C20:C21)</f>
        <v>0</v>
      </c>
      <c r="D22" s="197">
        <f t="shared" ref="D22:L22" si="4">SUM(D20:D21)</f>
        <v>0</v>
      </c>
      <c r="E22" s="197">
        <f t="shared" si="4"/>
        <v>0</v>
      </c>
      <c r="F22" s="197">
        <f t="shared" si="4"/>
        <v>0</v>
      </c>
      <c r="G22" s="197">
        <f t="shared" si="4"/>
        <v>0</v>
      </c>
      <c r="H22" s="197">
        <f t="shared" si="4"/>
        <v>0</v>
      </c>
      <c r="I22" s="197">
        <f t="shared" si="4"/>
        <v>0</v>
      </c>
      <c r="J22" s="197">
        <f t="shared" si="4"/>
        <v>0</v>
      </c>
      <c r="K22" s="197">
        <f t="shared" si="4"/>
        <v>0</v>
      </c>
      <c r="L22" s="197">
        <f t="shared" si="4"/>
        <v>0</v>
      </c>
      <c r="M22" s="273">
        <f>SUM(B22:L22)</f>
        <v>0</v>
      </c>
    </row>
    <row r="23" spans="1:13" x14ac:dyDescent="0.2">
      <c r="A23" s="325" t="s">
        <v>147</v>
      </c>
      <c r="B23" s="252"/>
      <c r="C23" s="252"/>
      <c r="D23" s="252"/>
      <c r="E23" s="252"/>
      <c r="F23" s="252"/>
      <c r="G23" s="252"/>
      <c r="H23" s="252"/>
      <c r="I23" s="252"/>
      <c r="J23" s="252"/>
      <c r="K23" s="252"/>
      <c r="L23" s="252"/>
      <c r="M23" s="278"/>
    </row>
    <row r="24" spans="1:13" ht="25.5" x14ac:dyDescent="0.2">
      <c r="A24" s="326" t="s">
        <v>148</v>
      </c>
      <c r="B24" s="237">
        <v>0</v>
      </c>
      <c r="C24" s="237">
        <v>0</v>
      </c>
      <c r="D24" s="237">
        <v>0</v>
      </c>
      <c r="E24" s="237">
        <v>0</v>
      </c>
      <c r="F24" s="237">
        <v>0</v>
      </c>
      <c r="G24" s="237">
        <v>0</v>
      </c>
      <c r="H24" s="237">
        <v>0</v>
      </c>
      <c r="I24" s="237">
        <v>0</v>
      </c>
      <c r="J24" s="237">
        <v>0</v>
      </c>
      <c r="K24" s="237">
        <v>0</v>
      </c>
      <c r="L24" s="237">
        <v>0</v>
      </c>
      <c r="M24" s="280">
        <f>SUM(B24:L24)</f>
        <v>0</v>
      </c>
    </row>
    <row r="25" spans="1:13" ht="24" x14ac:dyDescent="0.2">
      <c r="A25" s="326" t="s">
        <v>149</v>
      </c>
      <c r="B25" s="237">
        <v>0</v>
      </c>
      <c r="C25" s="237">
        <v>0</v>
      </c>
      <c r="D25" s="237">
        <v>0</v>
      </c>
      <c r="E25" s="237">
        <v>0</v>
      </c>
      <c r="F25" s="237">
        <v>0</v>
      </c>
      <c r="G25" s="237">
        <v>0</v>
      </c>
      <c r="H25" s="237">
        <v>0</v>
      </c>
      <c r="I25" s="237">
        <v>0</v>
      </c>
      <c r="J25" s="237">
        <v>0</v>
      </c>
      <c r="K25" s="237">
        <v>0</v>
      </c>
      <c r="L25" s="237">
        <v>0</v>
      </c>
      <c r="M25" s="280">
        <f t="shared" ref="M25:M27" si="5">SUM(B25:L25)</f>
        <v>0</v>
      </c>
    </row>
    <row r="26" spans="1:13" ht="24" x14ac:dyDescent="0.2">
      <c r="A26" s="326" t="s">
        <v>150</v>
      </c>
      <c r="B26" s="237">
        <v>0</v>
      </c>
      <c r="C26" s="237">
        <v>0</v>
      </c>
      <c r="D26" s="237">
        <v>0</v>
      </c>
      <c r="E26" s="237">
        <v>0</v>
      </c>
      <c r="F26" s="237">
        <v>0</v>
      </c>
      <c r="G26" s="237">
        <v>0</v>
      </c>
      <c r="H26" s="237">
        <v>0</v>
      </c>
      <c r="I26" s="237">
        <v>0</v>
      </c>
      <c r="J26" s="237">
        <v>0</v>
      </c>
      <c r="K26" s="237">
        <v>0</v>
      </c>
      <c r="L26" s="237">
        <v>0</v>
      </c>
      <c r="M26" s="280">
        <f t="shared" si="5"/>
        <v>0</v>
      </c>
    </row>
    <row r="27" spans="1:13" x14ac:dyDescent="0.2">
      <c r="A27" s="327" t="s">
        <v>151</v>
      </c>
      <c r="B27" s="237">
        <v>0</v>
      </c>
      <c r="C27" s="237">
        <v>0</v>
      </c>
      <c r="D27" s="237">
        <v>0</v>
      </c>
      <c r="E27" s="237">
        <v>0</v>
      </c>
      <c r="F27" s="237">
        <v>0</v>
      </c>
      <c r="G27" s="237">
        <v>0</v>
      </c>
      <c r="H27" s="237">
        <v>0</v>
      </c>
      <c r="I27" s="237">
        <v>0</v>
      </c>
      <c r="J27" s="237">
        <v>0</v>
      </c>
      <c r="K27" s="237">
        <v>0</v>
      </c>
      <c r="L27" s="237">
        <v>0</v>
      </c>
      <c r="M27" s="280">
        <f t="shared" si="5"/>
        <v>0</v>
      </c>
    </row>
    <row r="28" spans="1:13" x14ac:dyDescent="0.2">
      <c r="A28" s="328" t="s">
        <v>152</v>
      </c>
      <c r="B28" s="241">
        <f>SUM(B24:B27)</f>
        <v>0</v>
      </c>
      <c r="C28" s="241">
        <f>SUM(C24:C27)</f>
        <v>0</v>
      </c>
      <c r="D28" s="241">
        <f t="shared" ref="D28:L28" si="6">SUM(D24:D27)</f>
        <v>0</v>
      </c>
      <c r="E28" s="241">
        <f t="shared" si="6"/>
        <v>0</v>
      </c>
      <c r="F28" s="241">
        <f t="shared" si="6"/>
        <v>0</v>
      </c>
      <c r="G28" s="241">
        <f t="shared" si="6"/>
        <v>0</v>
      </c>
      <c r="H28" s="241">
        <f t="shared" si="6"/>
        <v>0</v>
      </c>
      <c r="I28" s="241">
        <f t="shared" si="6"/>
        <v>0</v>
      </c>
      <c r="J28" s="241">
        <f t="shared" si="6"/>
        <v>0</v>
      </c>
      <c r="K28" s="241">
        <f t="shared" si="6"/>
        <v>0</v>
      </c>
      <c r="L28" s="241">
        <f t="shared" si="6"/>
        <v>0</v>
      </c>
      <c r="M28" s="283">
        <f>SUM(B28:L28)</f>
        <v>0</v>
      </c>
    </row>
    <row r="29" spans="1:13" x14ac:dyDescent="0.2">
      <c r="A29" s="319" t="s">
        <v>153</v>
      </c>
      <c r="B29" s="251"/>
      <c r="C29" s="251"/>
      <c r="D29" s="251"/>
      <c r="E29" s="251"/>
      <c r="F29" s="251"/>
      <c r="G29" s="251"/>
      <c r="H29" s="251"/>
      <c r="I29" s="251"/>
      <c r="J29" s="251"/>
      <c r="K29" s="251"/>
      <c r="L29" s="251"/>
      <c r="M29" s="284"/>
    </row>
    <row r="30" spans="1:13" x14ac:dyDescent="0.2">
      <c r="A30" s="329" t="s">
        <v>154</v>
      </c>
      <c r="B30" s="196">
        <v>0</v>
      </c>
      <c r="C30" s="196">
        <v>0</v>
      </c>
      <c r="D30" s="196">
        <v>0</v>
      </c>
      <c r="E30" s="196">
        <v>0</v>
      </c>
      <c r="F30" s="196">
        <v>0</v>
      </c>
      <c r="G30" s="196">
        <v>0</v>
      </c>
      <c r="H30" s="196">
        <v>0</v>
      </c>
      <c r="I30" s="196">
        <v>0</v>
      </c>
      <c r="J30" s="196">
        <v>0</v>
      </c>
      <c r="K30" s="196">
        <v>0</v>
      </c>
      <c r="L30" s="196">
        <v>0</v>
      </c>
      <c r="M30" s="268">
        <f>SUM(B30:L30)</f>
        <v>0</v>
      </c>
    </row>
    <row r="31" spans="1:13" x14ac:dyDescent="0.2">
      <c r="A31" s="329" t="s">
        <v>155</v>
      </c>
      <c r="B31" s="196">
        <v>0</v>
      </c>
      <c r="C31" s="196">
        <v>0</v>
      </c>
      <c r="D31" s="196">
        <v>0</v>
      </c>
      <c r="E31" s="196">
        <v>0</v>
      </c>
      <c r="F31" s="196">
        <v>0</v>
      </c>
      <c r="G31" s="196">
        <v>0</v>
      </c>
      <c r="H31" s="196">
        <v>0</v>
      </c>
      <c r="I31" s="196">
        <v>0</v>
      </c>
      <c r="J31" s="196">
        <v>0</v>
      </c>
      <c r="K31" s="196">
        <v>0</v>
      </c>
      <c r="L31" s="196">
        <v>0</v>
      </c>
      <c r="M31" s="268">
        <f t="shared" ref="M31:M32" si="7">SUM(B31:L31)</f>
        <v>0</v>
      </c>
    </row>
    <row r="32" spans="1:13" x14ac:dyDescent="0.2">
      <c r="A32" s="329" t="s">
        <v>156</v>
      </c>
      <c r="B32" s="196">
        <v>0</v>
      </c>
      <c r="C32" s="196">
        <v>0</v>
      </c>
      <c r="D32" s="196">
        <v>0</v>
      </c>
      <c r="E32" s="196">
        <v>0</v>
      </c>
      <c r="F32" s="196">
        <v>0</v>
      </c>
      <c r="G32" s="196">
        <v>0</v>
      </c>
      <c r="H32" s="196">
        <v>0</v>
      </c>
      <c r="I32" s="196">
        <v>0</v>
      </c>
      <c r="J32" s="196">
        <v>0</v>
      </c>
      <c r="K32" s="196">
        <v>0</v>
      </c>
      <c r="L32" s="196">
        <v>0</v>
      </c>
      <c r="M32" s="268">
        <f t="shared" si="7"/>
        <v>0</v>
      </c>
    </row>
    <row r="33" spans="1:13" x14ac:dyDescent="0.2">
      <c r="A33" s="323" t="s">
        <v>157</v>
      </c>
      <c r="B33" s="197">
        <f>SUM(B30:B32)</f>
        <v>0</v>
      </c>
      <c r="C33" s="197">
        <f>SUM(C30:C32)</f>
        <v>0</v>
      </c>
      <c r="D33" s="197">
        <f t="shared" ref="D33:L33" si="8">SUM(D30:D32)</f>
        <v>0</v>
      </c>
      <c r="E33" s="197">
        <f t="shared" si="8"/>
        <v>0</v>
      </c>
      <c r="F33" s="197">
        <f t="shared" si="8"/>
        <v>0</v>
      </c>
      <c r="G33" s="197">
        <f t="shared" si="8"/>
        <v>0</v>
      </c>
      <c r="H33" s="197">
        <f t="shared" si="8"/>
        <v>0</v>
      </c>
      <c r="I33" s="197">
        <f t="shared" si="8"/>
        <v>0</v>
      </c>
      <c r="J33" s="197">
        <f t="shared" si="8"/>
        <v>0</v>
      </c>
      <c r="K33" s="197">
        <f t="shared" si="8"/>
        <v>0</v>
      </c>
      <c r="L33" s="197">
        <f t="shared" si="8"/>
        <v>0</v>
      </c>
      <c r="M33" s="273">
        <f>SUM(B33:L33)</f>
        <v>0</v>
      </c>
    </row>
    <row r="34" spans="1:13" x14ac:dyDescent="0.2">
      <c r="A34" s="325" t="s">
        <v>158</v>
      </c>
      <c r="B34" s="252"/>
      <c r="C34" s="252"/>
      <c r="D34" s="252"/>
      <c r="E34" s="252"/>
      <c r="F34" s="252"/>
      <c r="G34" s="252"/>
      <c r="H34" s="252"/>
      <c r="I34" s="252"/>
      <c r="J34" s="252"/>
      <c r="K34" s="252"/>
      <c r="L34" s="252"/>
      <c r="M34" s="278"/>
    </row>
    <row r="35" spans="1:13" ht="24" x14ac:dyDescent="0.2">
      <c r="A35" s="326" t="s">
        <v>159</v>
      </c>
      <c r="B35" s="237">
        <v>0</v>
      </c>
      <c r="C35" s="237">
        <v>0</v>
      </c>
      <c r="D35" s="237">
        <v>0</v>
      </c>
      <c r="E35" s="237">
        <v>0</v>
      </c>
      <c r="F35" s="237">
        <v>0</v>
      </c>
      <c r="G35" s="237">
        <v>0</v>
      </c>
      <c r="H35" s="237">
        <v>0</v>
      </c>
      <c r="I35" s="237">
        <v>0</v>
      </c>
      <c r="J35" s="237">
        <v>0</v>
      </c>
      <c r="K35" s="237">
        <v>0</v>
      </c>
      <c r="L35" s="237">
        <v>0</v>
      </c>
      <c r="M35" s="280">
        <f>SUM(B35:L35)</f>
        <v>0</v>
      </c>
    </row>
    <row r="36" spans="1:13" x14ac:dyDescent="0.2">
      <c r="A36" s="328" t="s">
        <v>160</v>
      </c>
      <c r="B36" s="241">
        <f>SUM(B35)</f>
        <v>0</v>
      </c>
      <c r="C36" s="241">
        <f>SUM(C35)</f>
        <v>0</v>
      </c>
      <c r="D36" s="241">
        <f t="shared" ref="D36:L36" si="9">SUM(D35)</f>
        <v>0</v>
      </c>
      <c r="E36" s="241">
        <f t="shared" si="9"/>
        <v>0</v>
      </c>
      <c r="F36" s="241">
        <f t="shared" si="9"/>
        <v>0</v>
      </c>
      <c r="G36" s="241">
        <f t="shared" si="9"/>
        <v>0</v>
      </c>
      <c r="H36" s="241">
        <f t="shared" si="9"/>
        <v>0</v>
      </c>
      <c r="I36" s="241">
        <f t="shared" si="9"/>
        <v>0</v>
      </c>
      <c r="J36" s="241">
        <f t="shared" si="9"/>
        <v>0</v>
      </c>
      <c r="K36" s="241">
        <f t="shared" si="9"/>
        <v>0</v>
      </c>
      <c r="L36" s="241">
        <f t="shared" si="9"/>
        <v>0</v>
      </c>
      <c r="M36" s="286">
        <f>SUM(B36:L36)</f>
        <v>0</v>
      </c>
    </row>
    <row r="37" spans="1:13" x14ac:dyDescent="0.2">
      <c r="A37" s="319" t="s">
        <v>161</v>
      </c>
      <c r="B37" s="251"/>
      <c r="C37" s="251"/>
      <c r="D37" s="251"/>
      <c r="E37" s="251"/>
      <c r="F37" s="251"/>
      <c r="G37" s="251"/>
      <c r="H37" s="251"/>
      <c r="I37" s="251"/>
      <c r="J37" s="251"/>
      <c r="K37" s="251"/>
      <c r="L37" s="251"/>
      <c r="M37" s="284"/>
    </row>
    <row r="38" spans="1:13" x14ac:dyDescent="0.2">
      <c r="A38" s="329" t="s">
        <v>162</v>
      </c>
      <c r="B38" s="196">
        <v>0</v>
      </c>
      <c r="C38" s="196">
        <v>0</v>
      </c>
      <c r="D38" s="196">
        <v>0</v>
      </c>
      <c r="E38" s="196">
        <v>0</v>
      </c>
      <c r="F38" s="196">
        <v>0</v>
      </c>
      <c r="G38" s="196">
        <v>0</v>
      </c>
      <c r="H38" s="196">
        <v>0</v>
      </c>
      <c r="I38" s="196">
        <v>0</v>
      </c>
      <c r="J38" s="196">
        <v>0</v>
      </c>
      <c r="K38" s="196">
        <v>0</v>
      </c>
      <c r="L38" s="196">
        <v>0</v>
      </c>
      <c r="M38" s="268">
        <f>SUM(B38:L38)</f>
        <v>0</v>
      </c>
    </row>
    <row r="39" spans="1:13" x14ac:dyDescent="0.2">
      <c r="A39" s="329" t="s">
        <v>163</v>
      </c>
      <c r="B39" s="196">
        <v>0</v>
      </c>
      <c r="C39" s="196">
        <v>0</v>
      </c>
      <c r="D39" s="196">
        <v>0</v>
      </c>
      <c r="E39" s="196">
        <v>0</v>
      </c>
      <c r="F39" s="196">
        <v>0</v>
      </c>
      <c r="G39" s="196">
        <v>0</v>
      </c>
      <c r="H39" s="196">
        <v>0</v>
      </c>
      <c r="I39" s="196">
        <v>0</v>
      </c>
      <c r="J39" s="196">
        <v>0</v>
      </c>
      <c r="K39" s="196">
        <v>0</v>
      </c>
      <c r="L39" s="196">
        <v>0</v>
      </c>
      <c r="M39" s="268">
        <f t="shared" ref="M39:M47" si="10">SUM(B39:L39)</f>
        <v>0</v>
      </c>
    </row>
    <row r="40" spans="1:13" x14ac:dyDescent="0.2">
      <c r="A40" s="329" t="s">
        <v>164</v>
      </c>
      <c r="B40" s="196">
        <v>0</v>
      </c>
      <c r="C40" s="196">
        <v>0</v>
      </c>
      <c r="D40" s="196">
        <v>0</v>
      </c>
      <c r="E40" s="196">
        <v>0</v>
      </c>
      <c r="F40" s="196">
        <v>0</v>
      </c>
      <c r="G40" s="196">
        <v>0</v>
      </c>
      <c r="H40" s="196">
        <v>0</v>
      </c>
      <c r="I40" s="196">
        <v>0</v>
      </c>
      <c r="J40" s="196">
        <v>0</v>
      </c>
      <c r="K40" s="196">
        <v>0</v>
      </c>
      <c r="L40" s="196">
        <v>0</v>
      </c>
      <c r="M40" s="268">
        <f t="shared" si="10"/>
        <v>0</v>
      </c>
    </row>
    <row r="41" spans="1:13" x14ac:dyDescent="0.2">
      <c r="A41" s="329" t="s">
        <v>165</v>
      </c>
      <c r="B41" s="196">
        <v>0</v>
      </c>
      <c r="C41" s="196">
        <v>0</v>
      </c>
      <c r="D41" s="196">
        <v>0</v>
      </c>
      <c r="E41" s="196">
        <v>0</v>
      </c>
      <c r="F41" s="196">
        <v>0</v>
      </c>
      <c r="G41" s="196">
        <v>0</v>
      </c>
      <c r="H41" s="196">
        <v>0</v>
      </c>
      <c r="I41" s="196">
        <v>0</v>
      </c>
      <c r="J41" s="196">
        <v>0</v>
      </c>
      <c r="K41" s="196">
        <v>0</v>
      </c>
      <c r="L41" s="196">
        <v>0</v>
      </c>
      <c r="M41" s="268">
        <f t="shared" si="10"/>
        <v>0</v>
      </c>
    </row>
    <row r="42" spans="1:13" x14ac:dyDescent="0.2">
      <c r="A42" s="329" t="s">
        <v>166</v>
      </c>
      <c r="B42" s="196">
        <v>0</v>
      </c>
      <c r="C42" s="196">
        <v>0</v>
      </c>
      <c r="D42" s="196">
        <v>0</v>
      </c>
      <c r="E42" s="196">
        <v>0</v>
      </c>
      <c r="F42" s="196">
        <v>0</v>
      </c>
      <c r="G42" s="196">
        <v>0</v>
      </c>
      <c r="H42" s="196">
        <v>0</v>
      </c>
      <c r="I42" s="196">
        <v>0</v>
      </c>
      <c r="J42" s="196">
        <v>0</v>
      </c>
      <c r="K42" s="196">
        <v>0</v>
      </c>
      <c r="L42" s="196">
        <v>0</v>
      </c>
      <c r="M42" s="268">
        <f t="shared" si="10"/>
        <v>0</v>
      </c>
    </row>
    <row r="43" spans="1:13" x14ac:dyDescent="0.2">
      <c r="A43" s="329" t="s">
        <v>167</v>
      </c>
      <c r="B43" s="196">
        <v>0</v>
      </c>
      <c r="C43" s="196">
        <v>0</v>
      </c>
      <c r="D43" s="196">
        <v>0</v>
      </c>
      <c r="E43" s="196">
        <v>0</v>
      </c>
      <c r="F43" s="196">
        <v>0</v>
      </c>
      <c r="G43" s="196">
        <v>0</v>
      </c>
      <c r="H43" s="196">
        <v>0</v>
      </c>
      <c r="I43" s="196">
        <v>0</v>
      </c>
      <c r="J43" s="196">
        <v>0</v>
      </c>
      <c r="K43" s="196">
        <v>0</v>
      </c>
      <c r="L43" s="196">
        <v>0</v>
      </c>
      <c r="M43" s="268">
        <f t="shared" si="10"/>
        <v>0</v>
      </c>
    </row>
    <row r="44" spans="1:13" x14ac:dyDescent="0.2">
      <c r="A44" s="329" t="s">
        <v>168</v>
      </c>
      <c r="B44" s="196">
        <v>0</v>
      </c>
      <c r="C44" s="196">
        <v>0</v>
      </c>
      <c r="D44" s="196">
        <v>0</v>
      </c>
      <c r="E44" s="196">
        <v>0</v>
      </c>
      <c r="F44" s="196">
        <v>0</v>
      </c>
      <c r="G44" s="196">
        <v>0</v>
      </c>
      <c r="H44" s="196">
        <v>0</v>
      </c>
      <c r="I44" s="196">
        <v>0</v>
      </c>
      <c r="J44" s="196">
        <v>0</v>
      </c>
      <c r="K44" s="196">
        <v>0</v>
      </c>
      <c r="L44" s="196">
        <v>0</v>
      </c>
      <c r="M44" s="268">
        <f t="shared" si="10"/>
        <v>0</v>
      </c>
    </row>
    <row r="45" spans="1:13" x14ac:dyDescent="0.2">
      <c r="A45" s="329" t="s">
        <v>169</v>
      </c>
      <c r="B45" s="196">
        <v>0</v>
      </c>
      <c r="C45" s="196">
        <v>0</v>
      </c>
      <c r="D45" s="196">
        <v>0</v>
      </c>
      <c r="E45" s="196">
        <v>0</v>
      </c>
      <c r="F45" s="196">
        <v>0</v>
      </c>
      <c r="G45" s="196">
        <v>0</v>
      </c>
      <c r="H45" s="196">
        <v>0</v>
      </c>
      <c r="I45" s="196">
        <v>0</v>
      </c>
      <c r="J45" s="196">
        <v>0</v>
      </c>
      <c r="K45" s="196">
        <v>0</v>
      </c>
      <c r="L45" s="196">
        <v>0</v>
      </c>
      <c r="M45" s="268">
        <f t="shared" si="10"/>
        <v>0</v>
      </c>
    </row>
    <row r="46" spans="1:13" x14ac:dyDescent="0.2">
      <c r="A46" s="329" t="s">
        <v>170</v>
      </c>
      <c r="B46" s="196">
        <v>0</v>
      </c>
      <c r="C46" s="196">
        <v>0</v>
      </c>
      <c r="D46" s="196">
        <v>0</v>
      </c>
      <c r="E46" s="196">
        <v>0</v>
      </c>
      <c r="F46" s="196">
        <v>0</v>
      </c>
      <c r="G46" s="196">
        <v>0</v>
      </c>
      <c r="H46" s="196">
        <v>0</v>
      </c>
      <c r="I46" s="196">
        <v>0</v>
      </c>
      <c r="J46" s="196">
        <v>0</v>
      </c>
      <c r="K46" s="196">
        <v>0</v>
      </c>
      <c r="L46" s="196">
        <v>0</v>
      </c>
      <c r="M46" s="268">
        <f t="shared" si="10"/>
        <v>0</v>
      </c>
    </row>
    <row r="47" spans="1:13" x14ac:dyDescent="0.2">
      <c r="A47" s="321" t="s">
        <v>171</v>
      </c>
      <c r="B47" s="196">
        <v>0</v>
      </c>
      <c r="C47" s="196">
        <v>0</v>
      </c>
      <c r="D47" s="196">
        <v>0</v>
      </c>
      <c r="E47" s="196">
        <v>0</v>
      </c>
      <c r="F47" s="196">
        <v>0</v>
      </c>
      <c r="G47" s="196">
        <v>0</v>
      </c>
      <c r="H47" s="196">
        <v>0</v>
      </c>
      <c r="I47" s="196">
        <v>0</v>
      </c>
      <c r="J47" s="196">
        <v>0</v>
      </c>
      <c r="K47" s="196">
        <v>0</v>
      </c>
      <c r="L47" s="196">
        <v>0</v>
      </c>
      <c r="M47" s="268">
        <f t="shared" si="10"/>
        <v>0</v>
      </c>
    </row>
    <row r="48" spans="1:13" x14ac:dyDescent="0.2">
      <c r="A48" s="323" t="s">
        <v>172</v>
      </c>
      <c r="B48" s="197">
        <f>SUM(B38:B47)</f>
        <v>0</v>
      </c>
      <c r="C48" s="197">
        <f>SUM(C38:C47)</f>
        <v>0</v>
      </c>
      <c r="D48" s="197">
        <f t="shared" ref="D48:L48" si="11">SUM(D38:D47)</f>
        <v>0</v>
      </c>
      <c r="E48" s="197">
        <f t="shared" si="11"/>
        <v>0</v>
      </c>
      <c r="F48" s="197">
        <f t="shared" si="11"/>
        <v>0</v>
      </c>
      <c r="G48" s="197">
        <f t="shared" si="11"/>
        <v>0</v>
      </c>
      <c r="H48" s="197">
        <f t="shared" si="11"/>
        <v>0</v>
      </c>
      <c r="I48" s="197">
        <f t="shared" si="11"/>
        <v>0</v>
      </c>
      <c r="J48" s="197">
        <f t="shared" si="11"/>
        <v>0</v>
      </c>
      <c r="K48" s="197">
        <f t="shared" si="11"/>
        <v>0</v>
      </c>
      <c r="L48" s="197">
        <f t="shared" si="11"/>
        <v>0</v>
      </c>
      <c r="M48" s="273">
        <f>SUM(B48:L48)</f>
        <v>0</v>
      </c>
    </row>
    <row r="49" spans="1:13" x14ac:dyDescent="0.2">
      <c r="A49" s="319" t="s">
        <v>173</v>
      </c>
      <c r="B49" s="251"/>
      <c r="C49" s="251"/>
      <c r="D49" s="251"/>
      <c r="E49" s="251"/>
      <c r="F49" s="251"/>
      <c r="G49" s="251"/>
      <c r="H49" s="251"/>
      <c r="I49" s="251"/>
      <c r="J49" s="251"/>
      <c r="K49" s="251"/>
      <c r="L49" s="251"/>
      <c r="M49" s="284"/>
    </row>
    <row r="50" spans="1:13" x14ac:dyDescent="0.2">
      <c r="A50" s="330" t="s">
        <v>174</v>
      </c>
      <c r="B50" s="238">
        <v>0</v>
      </c>
      <c r="C50" s="238">
        <v>0</v>
      </c>
      <c r="D50" s="238">
        <v>0</v>
      </c>
      <c r="E50" s="238">
        <v>0</v>
      </c>
      <c r="F50" s="238">
        <v>0</v>
      </c>
      <c r="G50" s="238">
        <v>0</v>
      </c>
      <c r="H50" s="238">
        <v>0</v>
      </c>
      <c r="I50" s="238">
        <v>0</v>
      </c>
      <c r="J50" s="238">
        <v>0</v>
      </c>
      <c r="K50" s="238">
        <v>0</v>
      </c>
      <c r="L50" s="238">
        <v>0</v>
      </c>
      <c r="M50" s="288">
        <f>SUM(B50:L50)</f>
        <v>0</v>
      </c>
    </row>
    <row r="51" spans="1:13" x14ac:dyDescent="0.2">
      <c r="A51" s="329" t="s">
        <v>175</v>
      </c>
      <c r="B51" s="196">
        <v>0</v>
      </c>
      <c r="C51" s="196">
        <v>0</v>
      </c>
      <c r="D51" s="196">
        <v>0</v>
      </c>
      <c r="E51" s="196">
        <v>0</v>
      </c>
      <c r="F51" s="196">
        <v>0</v>
      </c>
      <c r="G51" s="196">
        <v>0</v>
      </c>
      <c r="H51" s="196">
        <v>0</v>
      </c>
      <c r="I51" s="196">
        <v>0</v>
      </c>
      <c r="J51" s="196">
        <v>0</v>
      </c>
      <c r="K51" s="196">
        <v>0</v>
      </c>
      <c r="L51" s="196">
        <v>0</v>
      </c>
      <c r="M51" s="268">
        <f>SUM(B51:L51)</f>
        <v>0</v>
      </c>
    </row>
    <row r="52" spans="1:13" x14ac:dyDescent="0.2">
      <c r="A52" s="329" t="s">
        <v>176</v>
      </c>
      <c r="B52" s="196">
        <v>0</v>
      </c>
      <c r="C52" s="196">
        <v>0</v>
      </c>
      <c r="D52" s="196">
        <v>0</v>
      </c>
      <c r="E52" s="196">
        <v>0</v>
      </c>
      <c r="F52" s="196">
        <v>0</v>
      </c>
      <c r="G52" s="196">
        <v>0</v>
      </c>
      <c r="H52" s="196">
        <v>0</v>
      </c>
      <c r="I52" s="196">
        <v>0</v>
      </c>
      <c r="J52" s="196">
        <v>0</v>
      </c>
      <c r="K52" s="196">
        <v>0</v>
      </c>
      <c r="L52" s="196">
        <v>0</v>
      </c>
      <c r="M52" s="268">
        <f t="shared" ref="M52:M64" si="12">SUM(B52:L52)</f>
        <v>0</v>
      </c>
    </row>
    <row r="53" spans="1:13" x14ac:dyDescent="0.2">
      <c r="A53" s="329" t="s">
        <v>177</v>
      </c>
      <c r="B53" s="196">
        <v>0</v>
      </c>
      <c r="C53" s="196">
        <v>0</v>
      </c>
      <c r="D53" s="196">
        <v>0</v>
      </c>
      <c r="E53" s="196">
        <v>0</v>
      </c>
      <c r="F53" s="196">
        <v>0</v>
      </c>
      <c r="G53" s="196">
        <v>0</v>
      </c>
      <c r="H53" s="196">
        <v>0</v>
      </c>
      <c r="I53" s="196">
        <v>0</v>
      </c>
      <c r="J53" s="196">
        <v>0</v>
      </c>
      <c r="K53" s="196">
        <v>0</v>
      </c>
      <c r="L53" s="196">
        <v>0</v>
      </c>
      <c r="M53" s="268">
        <f t="shared" si="12"/>
        <v>0</v>
      </c>
    </row>
    <row r="54" spans="1:13" ht="24" x14ac:dyDescent="0.2">
      <c r="A54" s="331" t="s">
        <v>178</v>
      </c>
      <c r="B54" s="196">
        <v>0</v>
      </c>
      <c r="C54" s="196">
        <v>0</v>
      </c>
      <c r="D54" s="196">
        <v>0</v>
      </c>
      <c r="E54" s="196">
        <v>0</v>
      </c>
      <c r="F54" s="196">
        <v>0</v>
      </c>
      <c r="G54" s="196">
        <v>0</v>
      </c>
      <c r="H54" s="196">
        <v>0</v>
      </c>
      <c r="I54" s="196">
        <v>0</v>
      </c>
      <c r="J54" s="196">
        <v>0</v>
      </c>
      <c r="K54" s="196">
        <v>0</v>
      </c>
      <c r="L54" s="196">
        <v>0</v>
      </c>
      <c r="M54" s="268">
        <f t="shared" si="12"/>
        <v>0</v>
      </c>
    </row>
    <row r="55" spans="1:13" x14ac:dyDescent="0.2">
      <c r="A55" s="329" t="s">
        <v>179</v>
      </c>
      <c r="B55" s="196">
        <v>0</v>
      </c>
      <c r="C55" s="196">
        <v>0</v>
      </c>
      <c r="D55" s="196">
        <v>0</v>
      </c>
      <c r="E55" s="196">
        <v>0</v>
      </c>
      <c r="F55" s="196">
        <v>0</v>
      </c>
      <c r="G55" s="196">
        <v>0</v>
      </c>
      <c r="H55" s="196">
        <v>0</v>
      </c>
      <c r="I55" s="196">
        <v>0</v>
      </c>
      <c r="J55" s="196">
        <v>0</v>
      </c>
      <c r="K55" s="196">
        <v>0</v>
      </c>
      <c r="L55" s="196">
        <v>0</v>
      </c>
      <c r="M55" s="268">
        <f t="shared" si="12"/>
        <v>0</v>
      </c>
    </row>
    <row r="56" spans="1:13" x14ac:dyDescent="0.2">
      <c r="A56" s="329" t="s">
        <v>180</v>
      </c>
      <c r="B56" s="196">
        <v>0</v>
      </c>
      <c r="C56" s="196">
        <v>0</v>
      </c>
      <c r="D56" s="196">
        <v>0</v>
      </c>
      <c r="E56" s="196">
        <v>0</v>
      </c>
      <c r="F56" s="196">
        <v>0</v>
      </c>
      <c r="G56" s="196">
        <v>0</v>
      </c>
      <c r="H56" s="196">
        <v>0</v>
      </c>
      <c r="I56" s="196">
        <v>0</v>
      </c>
      <c r="J56" s="196">
        <v>0</v>
      </c>
      <c r="K56" s="196">
        <v>0</v>
      </c>
      <c r="L56" s="196">
        <v>0</v>
      </c>
      <c r="M56" s="268">
        <f t="shared" si="12"/>
        <v>0</v>
      </c>
    </row>
    <row r="57" spans="1:13" x14ac:dyDescent="0.2">
      <c r="A57" s="329" t="s">
        <v>181</v>
      </c>
      <c r="B57" s="196">
        <v>0</v>
      </c>
      <c r="C57" s="196">
        <v>0</v>
      </c>
      <c r="D57" s="196">
        <v>0</v>
      </c>
      <c r="E57" s="196">
        <v>0</v>
      </c>
      <c r="F57" s="196">
        <v>0</v>
      </c>
      <c r="G57" s="196">
        <v>0</v>
      </c>
      <c r="H57" s="196">
        <v>0</v>
      </c>
      <c r="I57" s="196">
        <v>0</v>
      </c>
      <c r="J57" s="196">
        <v>0</v>
      </c>
      <c r="K57" s="196">
        <v>0</v>
      </c>
      <c r="L57" s="196">
        <v>0</v>
      </c>
      <c r="M57" s="268">
        <f t="shared" si="12"/>
        <v>0</v>
      </c>
    </row>
    <row r="58" spans="1:13" x14ac:dyDescent="0.2">
      <c r="A58" s="329" t="s">
        <v>182</v>
      </c>
      <c r="B58" s="196">
        <v>0</v>
      </c>
      <c r="C58" s="196">
        <v>0</v>
      </c>
      <c r="D58" s="196">
        <v>0</v>
      </c>
      <c r="E58" s="196">
        <v>0</v>
      </c>
      <c r="F58" s="196">
        <v>0</v>
      </c>
      <c r="G58" s="196">
        <v>0</v>
      </c>
      <c r="H58" s="196">
        <v>0</v>
      </c>
      <c r="I58" s="196">
        <v>0</v>
      </c>
      <c r="J58" s="196">
        <v>0</v>
      </c>
      <c r="K58" s="196">
        <v>0</v>
      </c>
      <c r="L58" s="196">
        <v>0</v>
      </c>
      <c r="M58" s="268">
        <f t="shared" si="12"/>
        <v>0</v>
      </c>
    </row>
    <row r="59" spans="1:13" x14ac:dyDescent="0.2">
      <c r="A59" s="329" t="s">
        <v>183</v>
      </c>
      <c r="B59" s="196">
        <v>0</v>
      </c>
      <c r="C59" s="196">
        <v>0</v>
      </c>
      <c r="D59" s="196">
        <v>0</v>
      </c>
      <c r="E59" s="196">
        <v>0</v>
      </c>
      <c r="F59" s="196">
        <v>0</v>
      </c>
      <c r="G59" s="196">
        <v>0</v>
      </c>
      <c r="H59" s="196">
        <v>0</v>
      </c>
      <c r="I59" s="196">
        <v>0</v>
      </c>
      <c r="J59" s="196">
        <v>0</v>
      </c>
      <c r="K59" s="196">
        <v>0</v>
      </c>
      <c r="L59" s="196">
        <v>0</v>
      </c>
      <c r="M59" s="268">
        <f t="shared" si="12"/>
        <v>0</v>
      </c>
    </row>
    <row r="60" spans="1:13" x14ac:dyDescent="0.2">
      <c r="A60" s="329" t="s">
        <v>184</v>
      </c>
      <c r="B60" s="196">
        <v>0</v>
      </c>
      <c r="C60" s="196">
        <v>0</v>
      </c>
      <c r="D60" s="196">
        <v>0</v>
      </c>
      <c r="E60" s="196">
        <v>0</v>
      </c>
      <c r="F60" s="196">
        <v>0</v>
      </c>
      <c r="G60" s="196">
        <v>0</v>
      </c>
      <c r="H60" s="196">
        <v>0</v>
      </c>
      <c r="I60" s="196">
        <v>0</v>
      </c>
      <c r="J60" s="196">
        <v>0</v>
      </c>
      <c r="K60" s="196">
        <v>0</v>
      </c>
      <c r="L60" s="196">
        <v>0</v>
      </c>
      <c r="M60" s="268">
        <f t="shared" si="12"/>
        <v>0</v>
      </c>
    </row>
    <row r="61" spans="1:13" x14ac:dyDescent="0.2">
      <c r="A61" s="329" t="s">
        <v>185</v>
      </c>
      <c r="B61" s="196">
        <v>0</v>
      </c>
      <c r="C61" s="196">
        <v>0</v>
      </c>
      <c r="D61" s="196">
        <v>0</v>
      </c>
      <c r="E61" s="196">
        <v>0</v>
      </c>
      <c r="F61" s="196">
        <v>0</v>
      </c>
      <c r="G61" s="196">
        <v>0</v>
      </c>
      <c r="H61" s="196">
        <v>0</v>
      </c>
      <c r="I61" s="196">
        <v>0</v>
      </c>
      <c r="J61" s="196">
        <v>0</v>
      </c>
      <c r="K61" s="196">
        <v>0</v>
      </c>
      <c r="L61" s="196">
        <v>0</v>
      </c>
      <c r="M61" s="268">
        <f t="shared" si="12"/>
        <v>0</v>
      </c>
    </row>
    <row r="62" spans="1:13" x14ac:dyDescent="0.2">
      <c r="A62" s="329" t="s">
        <v>186</v>
      </c>
      <c r="B62" s="196">
        <v>0</v>
      </c>
      <c r="C62" s="196">
        <v>0</v>
      </c>
      <c r="D62" s="196">
        <v>0</v>
      </c>
      <c r="E62" s="196">
        <v>0</v>
      </c>
      <c r="F62" s="196">
        <v>0</v>
      </c>
      <c r="G62" s="196">
        <v>0</v>
      </c>
      <c r="H62" s="196">
        <v>0</v>
      </c>
      <c r="I62" s="196">
        <v>0</v>
      </c>
      <c r="J62" s="196">
        <v>0</v>
      </c>
      <c r="K62" s="196">
        <v>0</v>
      </c>
      <c r="L62" s="196">
        <v>0</v>
      </c>
      <c r="M62" s="268">
        <f t="shared" si="12"/>
        <v>0</v>
      </c>
    </row>
    <row r="63" spans="1:13" x14ac:dyDescent="0.2">
      <c r="A63" s="329" t="s">
        <v>187</v>
      </c>
      <c r="B63" s="196">
        <v>0</v>
      </c>
      <c r="C63" s="196">
        <v>0</v>
      </c>
      <c r="D63" s="196">
        <v>0</v>
      </c>
      <c r="E63" s="196">
        <v>0</v>
      </c>
      <c r="F63" s="196">
        <v>0</v>
      </c>
      <c r="G63" s="196">
        <v>0</v>
      </c>
      <c r="H63" s="196">
        <v>0</v>
      </c>
      <c r="I63" s="196">
        <v>0</v>
      </c>
      <c r="J63" s="196">
        <v>0</v>
      </c>
      <c r="K63" s="196">
        <v>0</v>
      </c>
      <c r="L63" s="196">
        <v>0</v>
      </c>
      <c r="M63" s="268">
        <f t="shared" si="12"/>
        <v>0</v>
      </c>
    </row>
    <row r="64" spans="1:13" x14ac:dyDescent="0.2">
      <c r="A64" s="321" t="s">
        <v>188</v>
      </c>
      <c r="B64" s="196">
        <v>0</v>
      </c>
      <c r="C64" s="196">
        <v>0</v>
      </c>
      <c r="D64" s="196">
        <v>0</v>
      </c>
      <c r="E64" s="196">
        <v>0</v>
      </c>
      <c r="F64" s="196">
        <v>0</v>
      </c>
      <c r="G64" s="196">
        <v>0</v>
      </c>
      <c r="H64" s="196">
        <v>0</v>
      </c>
      <c r="I64" s="196">
        <v>0</v>
      </c>
      <c r="J64" s="196">
        <v>0</v>
      </c>
      <c r="K64" s="196">
        <v>0</v>
      </c>
      <c r="L64" s="196">
        <v>0</v>
      </c>
      <c r="M64" s="268">
        <f t="shared" si="12"/>
        <v>0</v>
      </c>
    </row>
    <row r="65" spans="1:13" x14ac:dyDescent="0.2">
      <c r="A65" s="323" t="s">
        <v>189</v>
      </c>
      <c r="B65" s="197">
        <f>SUM(B50:B64)</f>
        <v>0</v>
      </c>
      <c r="C65" s="197">
        <f t="shared" ref="C65:L65" si="13">SUM(C50:C64)</f>
        <v>0</v>
      </c>
      <c r="D65" s="197">
        <f t="shared" si="13"/>
        <v>0</v>
      </c>
      <c r="E65" s="197">
        <f t="shared" si="13"/>
        <v>0</v>
      </c>
      <c r="F65" s="197">
        <f t="shared" si="13"/>
        <v>0</v>
      </c>
      <c r="G65" s="197">
        <f t="shared" si="13"/>
        <v>0</v>
      </c>
      <c r="H65" s="197">
        <f t="shared" si="13"/>
        <v>0</v>
      </c>
      <c r="I65" s="197">
        <f t="shared" si="13"/>
        <v>0</v>
      </c>
      <c r="J65" s="197">
        <f t="shared" si="13"/>
        <v>0</v>
      </c>
      <c r="K65" s="197">
        <f t="shared" si="13"/>
        <v>0</v>
      </c>
      <c r="L65" s="197">
        <f t="shared" si="13"/>
        <v>0</v>
      </c>
      <c r="M65" s="273">
        <f>SUM(B65:L65)</f>
        <v>0</v>
      </c>
    </row>
    <row r="66" spans="1:13" x14ac:dyDescent="0.2">
      <c r="A66" s="319" t="s">
        <v>190</v>
      </c>
      <c r="B66" s="251"/>
      <c r="C66" s="251"/>
      <c r="D66" s="251"/>
      <c r="E66" s="251"/>
      <c r="F66" s="251"/>
      <c r="G66" s="251"/>
      <c r="H66" s="251"/>
      <c r="I66" s="251"/>
      <c r="J66" s="251"/>
      <c r="K66" s="251"/>
      <c r="L66" s="251"/>
      <c r="M66" s="284"/>
    </row>
    <row r="67" spans="1:13" hidden="1" x14ac:dyDescent="0.2">
      <c r="A67" s="329" t="s">
        <v>191</v>
      </c>
      <c r="B67" s="196">
        <v>0</v>
      </c>
      <c r="C67" s="196">
        <v>0</v>
      </c>
      <c r="D67" s="196">
        <v>0</v>
      </c>
      <c r="E67" s="196">
        <v>0</v>
      </c>
      <c r="F67" s="196">
        <v>0</v>
      </c>
      <c r="G67" s="196">
        <v>0</v>
      </c>
      <c r="H67" s="196">
        <v>0</v>
      </c>
      <c r="I67" s="196">
        <v>0</v>
      </c>
      <c r="J67" s="196">
        <v>0</v>
      </c>
      <c r="K67" s="196">
        <v>0</v>
      </c>
      <c r="L67" s="196">
        <v>0</v>
      </c>
      <c r="M67" s="268">
        <f>SUM(B67:L67)</f>
        <v>0</v>
      </c>
    </row>
    <row r="68" spans="1:13" hidden="1" x14ac:dyDescent="0.2">
      <c r="A68" s="329" t="s">
        <v>192</v>
      </c>
      <c r="B68" s="196">
        <v>0</v>
      </c>
      <c r="C68" s="196">
        <v>0</v>
      </c>
      <c r="D68" s="196">
        <v>0</v>
      </c>
      <c r="E68" s="196">
        <v>0</v>
      </c>
      <c r="F68" s="196">
        <v>0</v>
      </c>
      <c r="G68" s="196">
        <v>0</v>
      </c>
      <c r="H68" s="196">
        <v>0</v>
      </c>
      <c r="I68" s="196">
        <v>0</v>
      </c>
      <c r="J68" s="196">
        <v>0</v>
      </c>
      <c r="K68" s="196">
        <v>0</v>
      </c>
      <c r="L68" s="196">
        <v>0</v>
      </c>
      <c r="M68" s="268">
        <f t="shared" ref="M68:M72" si="14">SUM(B68:L68)</f>
        <v>0</v>
      </c>
    </row>
    <row r="69" spans="1:13" hidden="1" x14ac:dyDescent="0.2">
      <c r="A69" s="329" t="s">
        <v>193</v>
      </c>
      <c r="B69" s="196">
        <v>0</v>
      </c>
      <c r="C69" s="196">
        <v>0</v>
      </c>
      <c r="D69" s="196">
        <v>0</v>
      </c>
      <c r="E69" s="196">
        <v>0</v>
      </c>
      <c r="F69" s="196">
        <v>0</v>
      </c>
      <c r="G69" s="196">
        <v>0</v>
      </c>
      <c r="H69" s="196">
        <v>0</v>
      </c>
      <c r="I69" s="196">
        <v>0</v>
      </c>
      <c r="J69" s="196">
        <v>0</v>
      </c>
      <c r="K69" s="196">
        <v>0</v>
      </c>
      <c r="L69" s="196">
        <v>0</v>
      </c>
      <c r="M69" s="268">
        <f t="shared" si="14"/>
        <v>0</v>
      </c>
    </row>
    <row r="70" spans="1:13" hidden="1" x14ac:dyDescent="0.2">
      <c r="A70" s="329" t="s">
        <v>194</v>
      </c>
      <c r="B70" s="196">
        <v>0</v>
      </c>
      <c r="C70" s="196">
        <v>0</v>
      </c>
      <c r="D70" s="196">
        <v>0</v>
      </c>
      <c r="E70" s="196">
        <v>0</v>
      </c>
      <c r="F70" s="196">
        <v>0</v>
      </c>
      <c r="G70" s="196">
        <v>0</v>
      </c>
      <c r="H70" s="196">
        <v>0</v>
      </c>
      <c r="I70" s="196">
        <v>0</v>
      </c>
      <c r="J70" s="196">
        <v>0</v>
      </c>
      <c r="K70" s="196">
        <v>0</v>
      </c>
      <c r="L70" s="196">
        <v>0</v>
      </c>
      <c r="M70" s="268">
        <f t="shared" si="14"/>
        <v>0</v>
      </c>
    </row>
    <row r="71" spans="1:13" hidden="1" x14ac:dyDescent="0.2">
      <c r="A71" s="329" t="s">
        <v>195</v>
      </c>
      <c r="B71" s="196">
        <v>0</v>
      </c>
      <c r="C71" s="196">
        <v>0</v>
      </c>
      <c r="D71" s="196">
        <v>0</v>
      </c>
      <c r="E71" s="196">
        <v>0</v>
      </c>
      <c r="F71" s="196">
        <v>0</v>
      </c>
      <c r="G71" s="196">
        <v>0</v>
      </c>
      <c r="H71" s="196">
        <v>0</v>
      </c>
      <c r="I71" s="196">
        <v>0</v>
      </c>
      <c r="J71" s="196">
        <v>0</v>
      </c>
      <c r="K71" s="196">
        <v>0</v>
      </c>
      <c r="L71" s="196">
        <v>0</v>
      </c>
      <c r="M71" s="268">
        <f t="shared" si="14"/>
        <v>0</v>
      </c>
    </row>
    <row r="72" spans="1:13" hidden="1" x14ac:dyDescent="0.2">
      <c r="A72" s="329" t="s">
        <v>196</v>
      </c>
      <c r="B72" s="196">
        <v>0</v>
      </c>
      <c r="C72" s="196">
        <v>0</v>
      </c>
      <c r="D72" s="196">
        <v>0</v>
      </c>
      <c r="E72" s="196">
        <v>0</v>
      </c>
      <c r="F72" s="196">
        <v>0</v>
      </c>
      <c r="G72" s="196">
        <v>0</v>
      </c>
      <c r="H72" s="196">
        <v>0</v>
      </c>
      <c r="I72" s="196">
        <v>0</v>
      </c>
      <c r="J72" s="196">
        <v>0</v>
      </c>
      <c r="K72" s="196">
        <v>0</v>
      </c>
      <c r="L72" s="196">
        <v>0</v>
      </c>
      <c r="M72" s="268">
        <f t="shared" si="14"/>
        <v>0</v>
      </c>
    </row>
    <row r="73" spans="1:13" hidden="1" x14ac:dyDescent="0.2">
      <c r="A73" s="323" t="s">
        <v>197</v>
      </c>
      <c r="B73" s="197">
        <f>SUM(B67:B72)</f>
        <v>0</v>
      </c>
      <c r="C73" s="197">
        <f>SUM(C67:C72)</f>
        <v>0</v>
      </c>
      <c r="D73" s="197">
        <f t="shared" ref="D73:L73" si="15">SUM(D67:D72)</f>
        <v>0</v>
      </c>
      <c r="E73" s="197">
        <f t="shared" si="15"/>
        <v>0</v>
      </c>
      <c r="F73" s="197">
        <f t="shared" si="15"/>
        <v>0</v>
      </c>
      <c r="G73" s="197">
        <f t="shared" si="15"/>
        <v>0</v>
      </c>
      <c r="H73" s="197">
        <f t="shared" si="15"/>
        <v>0</v>
      </c>
      <c r="I73" s="197">
        <f t="shared" si="15"/>
        <v>0</v>
      </c>
      <c r="J73" s="197">
        <f t="shared" si="15"/>
        <v>0</v>
      </c>
      <c r="K73" s="197">
        <f t="shared" si="15"/>
        <v>0</v>
      </c>
      <c r="L73" s="197">
        <f t="shared" si="15"/>
        <v>0</v>
      </c>
      <c r="M73" s="273">
        <f>SUM(B73:L73)</f>
        <v>0</v>
      </c>
    </row>
    <row r="74" spans="1:13" x14ac:dyDescent="0.2">
      <c r="A74" s="332" t="s">
        <v>198</v>
      </c>
      <c r="B74" s="251"/>
      <c r="C74" s="251"/>
      <c r="D74" s="251"/>
      <c r="E74" s="251"/>
      <c r="F74" s="251"/>
      <c r="G74" s="251"/>
      <c r="H74" s="251"/>
      <c r="I74" s="251"/>
      <c r="J74" s="251"/>
      <c r="K74" s="251"/>
      <c r="L74" s="251"/>
      <c r="M74" s="284"/>
    </row>
    <row r="75" spans="1:13" x14ac:dyDescent="0.2">
      <c r="A75" s="329" t="s">
        <v>199</v>
      </c>
      <c r="B75" s="196">
        <v>0</v>
      </c>
      <c r="C75" s="196">
        <v>0</v>
      </c>
      <c r="D75" s="196">
        <v>0</v>
      </c>
      <c r="E75" s="196">
        <v>0</v>
      </c>
      <c r="F75" s="196">
        <v>0</v>
      </c>
      <c r="G75" s="196">
        <v>0</v>
      </c>
      <c r="H75" s="196">
        <v>0</v>
      </c>
      <c r="I75" s="196">
        <v>0</v>
      </c>
      <c r="J75" s="196">
        <v>0</v>
      </c>
      <c r="K75" s="196">
        <v>0</v>
      </c>
      <c r="L75" s="196">
        <v>0</v>
      </c>
      <c r="M75" s="268">
        <f>SUM(B75:L75)</f>
        <v>0</v>
      </c>
    </row>
    <row r="76" spans="1:13" x14ac:dyDescent="0.2">
      <c r="A76" s="329" t="s">
        <v>200</v>
      </c>
      <c r="B76" s="196">
        <v>0</v>
      </c>
      <c r="C76" s="196">
        <v>0</v>
      </c>
      <c r="D76" s="196">
        <v>0</v>
      </c>
      <c r="E76" s="196">
        <v>0</v>
      </c>
      <c r="F76" s="196">
        <v>0</v>
      </c>
      <c r="G76" s="196">
        <v>0</v>
      </c>
      <c r="H76" s="196">
        <v>0</v>
      </c>
      <c r="I76" s="196">
        <v>0</v>
      </c>
      <c r="J76" s="196">
        <v>0</v>
      </c>
      <c r="K76" s="196">
        <v>0</v>
      </c>
      <c r="L76" s="196">
        <v>0</v>
      </c>
      <c r="M76" s="268">
        <f t="shared" ref="M76:M79" si="16">SUM(B76:L76)</f>
        <v>0</v>
      </c>
    </row>
    <row r="77" spans="1:13" x14ac:dyDescent="0.2">
      <c r="A77" s="329" t="s">
        <v>201</v>
      </c>
      <c r="B77" s="196">
        <v>0</v>
      </c>
      <c r="C77" s="196">
        <v>0</v>
      </c>
      <c r="D77" s="196">
        <v>0</v>
      </c>
      <c r="E77" s="196">
        <v>0</v>
      </c>
      <c r="F77" s="196">
        <v>0</v>
      </c>
      <c r="G77" s="196">
        <v>0</v>
      </c>
      <c r="H77" s="196">
        <v>0</v>
      </c>
      <c r="I77" s="196">
        <v>0</v>
      </c>
      <c r="J77" s="196">
        <v>0</v>
      </c>
      <c r="K77" s="196">
        <v>0</v>
      </c>
      <c r="L77" s="196">
        <v>0</v>
      </c>
      <c r="M77" s="268">
        <f t="shared" si="16"/>
        <v>0</v>
      </c>
    </row>
    <row r="78" spans="1:13" x14ac:dyDescent="0.2">
      <c r="A78" s="329" t="s">
        <v>202</v>
      </c>
      <c r="B78" s="196">
        <v>0</v>
      </c>
      <c r="C78" s="196">
        <v>0</v>
      </c>
      <c r="D78" s="196">
        <v>0</v>
      </c>
      <c r="E78" s="196">
        <v>0</v>
      </c>
      <c r="F78" s="196">
        <v>0</v>
      </c>
      <c r="G78" s="196">
        <v>0</v>
      </c>
      <c r="H78" s="196">
        <v>0</v>
      </c>
      <c r="I78" s="196">
        <v>0</v>
      </c>
      <c r="J78" s="196">
        <v>0</v>
      </c>
      <c r="K78" s="196">
        <v>0</v>
      </c>
      <c r="L78" s="196">
        <v>0</v>
      </c>
      <c r="M78" s="268">
        <f t="shared" si="16"/>
        <v>0</v>
      </c>
    </row>
    <row r="79" spans="1:13" x14ac:dyDescent="0.2">
      <c r="A79" s="329" t="s">
        <v>203</v>
      </c>
      <c r="B79" s="196">
        <v>0</v>
      </c>
      <c r="C79" s="196">
        <v>0</v>
      </c>
      <c r="D79" s="196">
        <v>0</v>
      </c>
      <c r="E79" s="196">
        <v>0</v>
      </c>
      <c r="F79" s="196">
        <v>0</v>
      </c>
      <c r="G79" s="196">
        <v>0</v>
      </c>
      <c r="H79" s="196">
        <v>0</v>
      </c>
      <c r="I79" s="196">
        <v>0</v>
      </c>
      <c r="J79" s="196">
        <v>0</v>
      </c>
      <c r="K79" s="196">
        <v>0</v>
      </c>
      <c r="L79" s="196">
        <v>0</v>
      </c>
      <c r="M79" s="268">
        <f t="shared" si="16"/>
        <v>0</v>
      </c>
    </row>
    <row r="80" spans="1:13" x14ac:dyDescent="0.2">
      <c r="A80" s="323" t="s">
        <v>204</v>
      </c>
      <c r="B80" s="197">
        <f>SUM(B75:B79)</f>
        <v>0</v>
      </c>
      <c r="C80" s="197">
        <f>SUM(C75:C79)</f>
        <v>0</v>
      </c>
      <c r="D80" s="197">
        <f t="shared" ref="D80:L80" si="17">SUM(D75:D79)</f>
        <v>0</v>
      </c>
      <c r="E80" s="197">
        <f t="shared" si="17"/>
        <v>0</v>
      </c>
      <c r="F80" s="197">
        <f t="shared" si="17"/>
        <v>0</v>
      </c>
      <c r="G80" s="197">
        <f t="shared" si="17"/>
        <v>0</v>
      </c>
      <c r="H80" s="197">
        <f t="shared" si="17"/>
        <v>0</v>
      </c>
      <c r="I80" s="197">
        <f t="shared" si="17"/>
        <v>0</v>
      </c>
      <c r="J80" s="197">
        <f t="shared" si="17"/>
        <v>0</v>
      </c>
      <c r="K80" s="197">
        <f t="shared" si="17"/>
        <v>0</v>
      </c>
      <c r="L80" s="197">
        <f t="shared" si="17"/>
        <v>0</v>
      </c>
      <c r="M80" s="273">
        <f>SUM(B80:L80)</f>
        <v>0</v>
      </c>
    </row>
    <row r="81" spans="1:13" x14ac:dyDescent="0.2">
      <c r="A81" s="319" t="s">
        <v>205</v>
      </c>
      <c r="B81" s="251"/>
      <c r="C81" s="251"/>
      <c r="D81" s="251"/>
      <c r="E81" s="251"/>
      <c r="F81" s="251"/>
      <c r="G81" s="251"/>
      <c r="H81" s="251"/>
      <c r="I81" s="251"/>
      <c r="J81" s="251"/>
      <c r="K81" s="251"/>
      <c r="L81" s="251"/>
      <c r="M81" s="284"/>
    </row>
    <row r="82" spans="1:13" x14ac:dyDescent="0.2">
      <c r="A82" s="324" t="s">
        <v>206</v>
      </c>
      <c r="B82" s="196">
        <v>0</v>
      </c>
      <c r="C82" s="196">
        <v>0</v>
      </c>
      <c r="D82" s="196">
        <v>0</v>
      </c>
      <c r="E82" s="196">
        <v>0</v>
      </c>
      <c r="F82" s="196">
        <v>0</v>
      </c>
      <c r="G82" s="196">
        <v>0</v>
      </c>
      <c r="H82" s="196">
        <v>0</v>
      </c>
      <c r="I82" s="196">
        <v>0</v>
      </c>
      <c r="J82" s="196">
        <v>0</v>
      </c>
      <c r="K82" s="196">
        <v>0</v>
      </c>
      <c r="L82" s="196">
        <v>0</v>
      </c>
      <c r="M82" s="268">
        <f t="shared" ref="M82:M91" si="18">SUM(B82:L82)</f>
        <v>0</v>
      </c>
    </row>
    <row r="83" spans="1:13" x14ac:dyDescent="0.2">
      <c r="A83" s="333" t="s">
        <v>207</v>
      </c>
      <c r="B83" s="237">
        <v>0</v>
      </c>
      <c r="C83" s="237">
        <v>0</v>
      </c>
      <c r="D83" s="237">
        <v>0</v>
      </c>
      <c r="E83" s="237">
        <v>0</v>
      </c>
      <c r="F83" s="237">
        <v>0</v>
      </c>
      <c r="G83" s="237">
        <v>0</v>
      </c>
      <c r="H83" s="237">
        <v>0</v>
      </c>
      <c r="I83" s="237">
        <v>0</v>
      </c>
      <c r="J83" s="237">
        <v>0</v>
      </c>
      <c r="K83" s="237">
        <v>0</v>
      </c>
      <c r="L83" s="237">
        <v>0</v>
      </c>
      <c r="M83" s="280">
        <f t="shared" si="18"/>
        <v>0</v>
      </c>
    </row>
    <row r="84" spans="1:13" x14ac:dyDescent="0.2">
      <c r="A84" s="323" t="s">
        <v>208</v>
      </c>
      <c r="B84" s="197">
        <f>SUM(B82:B83)</f>
        <v>0</v>
      </c>
      <c r="C84" s="197">
        <f t="shared" ref="C84:L84" si="19">SUM(C82:C83)</f>
        <v>0</v>
      </c>
      <c r="D84" s="197">
        <f t="shared" si="19"/>
        <v>0</v>
      </c>
      <c r="E84" s="197">
        <f t="shared" si="19"/>
        <v>0</v>
      </c>
      <c r="F84" s="197">
        <f t="shared" si="19"/>
        <v>0</v>
      </c>
      <c r="G84" s="197">
        <f t="shared" si="19"/>
        <v>0</v>
      </c>
      <c r="H84" s="197">
        <f t="shared" si="19"/>
        <v>0</v>
      </c>
      <c r="I84" s="197">
        <f t="shared" si="19"/>
        <v>0</v>
      </c>
      <c r="J84" s="197">
        <f t="shared" si="19"/>
        <v>0</v>
      </c>
      <c r="K84" s="197">
        <f t="shared" si="19"/>
        <v>0</v>
      </c>
      <c r="L84" s="197">
        <f t="shared" si="19"/>
        <v>0</v>
      </c>
      <c r="M84" s="273">
        <f>SUM(B84:L84)</f>
        <v>0</v>
      </c>
    </row>
    <row r="85" spans="1:13" x14ac:dyDescent="0.2">
      <c r="A85" s="334" t="s">
        <v>209</v>
      </c>
      <c r="B85" s="198">
        <f>B18+B22+B28+B33+B36+B48+B65+B80+B84+B73</f>
        <v>0</v>
      </c>
      <c r="C85" s="198">
        <f t="shared" ref="C85:L85" si="20">C84+C81+C74+C66+C50+C38+C35+C30+C24+C21</f>
        <v>0</v>
      </c>
      <c r="D85" s="198">
        <f t="shared" si="20"/>
        <v>0</v>
      </c>
      <c r="E85" s="198">
        <f t="shared" si="20"/>
        <v>0</v>
      </c>
      <c r="F85" s="198">
        <f t="shared" si="20"/>
        <v>0</v>
      </c>
      <c r="G85" s="198">
        <f t="shared" si="20"/>
        <v>0</v>
      </c>
      <c r="H85" s="198">
        <f t="shared" si="20"/>
        <v>0</v>
      </c>
      <c r="I85" s="198">
        <f t="shared" si="20"/>
        <v>0</v>
      </c>
      <c r="J85" s="198">
        <f t="shared" si="20"/>
        <v>0</v>
      </c>
      <c r="K85" s="198">
        <f t="shared" si="20"/>
        <v>0</v>
      </c>
      <c r="L85" s="198">
        <f t="shared" si="20"/>
        <v>0</v>
      </c>
      <c r="M85" s="314">
        <f t="shared" si="18"/>
        <v>0</v>
      </c>
    </row>
    <row r="86" spans="1:13" x14ac:dyDescent="0.2">
      <c r="A86" s="335" t="s">
        <v>210</v>
      </c>
      <c r="B86" s="239">
        <f>B84-B27+B35+B49+B82</f>
        <v>0</v>
      </c>
      <c r="C86" s="239">
        <f t="shared" ref="C86:L86" si="21">C84-C27+C35+C49+C82</f>
        <v>0</v>
      </c>
      <c r="D86" s="239">
        <f t="shared" si="21"/>
        <v>0</v>
      </c>
      <c r="E86" s="239">
        <f t="shared" si="21"/>
        <v>0</v>
      </c>
      <c r="F86" s="239">
        <f t="shared" si="21"/>
        <v>0</v>
      </c>
      <c r="G86" s="239">
        <f t="shared" si="21"/>
        <v>0</v>
      </c>
      <c r="H86" s="239">
        <f t="shared" si="21"/>
        <v>0</v>
      </c>
      <c r="I86" s="239">
        <f t="shared" si="21"/>
        <v>0</v>
      </c>
      <c r="J86" s="239">
        <f t="shared" si="21"/>
        <v>0</v>
      </c>
      <c r="K86" s="239">
        <f t="shared" si="21"/>
        <v>0</v>
      </c>
      <c r="L86" s="239">
        <f t="shared" si="21"/>
        <v>0</v>
      </c>
      <c r="M86" s="283">
        <f t="shared" si="18"/>
        <v>0</v>
      </c>
    </row>
    <row r="87" spans="1:13" ht="38.25" customHeight="1" x14ac:dyDescent="0.2">
      <c r="A87" s="372" t="s">
        <v>365</v>
      </c>
      <c r="B87" s="239">
        <f t="shared" ref="B87:L87" si="22">ROUND(B86*$B$94,0)</f>
        <v>0</v>
      </c>
      <c r="C87" s="239">
        <f t="shared" si="22"/>
        <v>0</v>
      </c>
      <c r="D87" s="239">
        <f t="shared" si="22"/>
        <v>0</v>
      </c>
      <c r="E87" s="239">
        <f t="shared" si="22"/>
        <v>0</v>
      </c>
      <c r="F87" s="239">
        <f t="shared" si="22"/>
        <v>0</v>
      </c>
      <c r="G87" s="239">
        <f t="shared" si="22"/>
        <v>0</v>
      </c>
      <c r="H87" s="239">
        <f t="shared" si="22"/>
        <v>0</v>
      </c>
      <c r="I87" s="239">
        <f t="shared" si="22"/>
        <v>0</v>
      </c>
      <c r="J87" s="239">
        <f t="shared" si="22"/>
        <v>0</v>
      </c>
      <c r="K87" s="239">
        <f t="shared" si="22"/>
        <v>0</v>
      </c>
      <c r="L87" s="239">
        <f t="shared" si="22"/>
        <v>0</v>
      </c>
      <c r="M87" s="283">
        <f t="shared" si="18"/>
        <v>0</v>
      </c>
    </row>
    <row r="88" spans="1:13" x14ac:dyDescent="0.2">
      <c r="A88" s="336" t="s">
        <v>212</v>
      </c>
      <c r="B88" s="199">
        <f t="shared" ref="B88:L88" si="23">B85+B87</f>
        <v>0</v>
      </c>
      <c r="C88" s="199">
        <f t="shared" si="23"/>
        <v>0</v>
      </c>
      <c r="D88" s="199">
        <f t="shared" si="23"/>
        <v>0</v>
      </c>
      <c r="E88" s="199">
        <f t="shared" si="23"/>
        <v>0</v>
      </c>
      <c r="F88" s="199">
        <f t="shared" si="23"/>
        <v>0</v>
      </c>
      <c r="G88" s="199">
        <f t="shared" si="23"/>
        <v>0</v>
      </c>
      <c r="H88" s="199">
        <f t="shared" si="23"/>
        <v>0</v>
      </c>
      <c r="I88" s="199">
        <f t="shared" si="23"/>
        <v>0</v>
      </c>
      <c r="J88" s="199">
        <f t="shared" si="23"/>
        <v>0</v>
      </c>
      <c r="K88" s="199">
        <f t="shared" si="23"/>
        <v>0</v>
      </c>
      <c r="L88" s="199">
        <f t="shared" si="23"/>
        <v>0</v>
      </c>
      <c r="M88" s="315">
        <f t="shared" si="18"/>
        <v>0</v>
      </c>
    </row>
    <row r="89" spans="1:13" x14ac:dyDescent="0.2">
      <c r="A89" s="337" t="s">
        <v>213</v>
      </c>
      <c r="B89" s="205">
        <f>B88</f>
        <v>0</v>
      </c>
      <c r="C89" s="205">
        <f t="shared" ref="C89:L89" si="24">C88</f>
        <v>0</v>
      </c>
      <c r="D89" s="205">
        <f t="shared" si="24"/>
        <v>0</v>
      </c>
      <c r="E89" s="205">
        <f t="shared" si="24"/>
        <v>0</v>
      </c>
      <c r="F89" s="205">
        <f t="shared" si="24"/>
        <v>0</v>
      </c>
      <c r="G89" s="205">
        <f t="shared" si="24"/>
        <v>0</v>
      </c>
      <c r="H89" s="205">
        <f t="shared" si="24"/>
        <v>0</v>
      </c>
      <c r="I89" s="205">
        <f t="shared" si="24"/>
        <v>0</v>
      </c>
      <c r="J89" s="205">
        <f t="shared" si="24"/>
        <v>0</v>
      </c>
      <c r="K89" s="205">
        <f t="shared" si="24"/>
        <v>0</v>
      </c>
      <c r="L89" s="205">
        <f t="shared" si="24"/>
        <v>0</v>
      </c>
      <c r="M89" s="205">
        <f t="shared" si="18"/>
        <v>0</v>
      </c>
    </row>
    <row r="90" spans="1:13" x14ac:dyDescent="0.2">
      <c r="A90" s="338" t="s">
        <v>227</v>
      </c>
      <c r="B90" s="250">
        <f>-B88</f>
        <v>0</v>
      </c>
      <c r="C90" s="250">
        <f t="shared" ref="C90:L90" si="25">-C88</f>
        <v>0</v>
      </c>
      <c r="D90" s="250">
        <f t="shared" si="25"/>
        <v>0</v>
      </c>
      <c r="E90" s="250">
        <f t="shared" si="25"/>
        <v>0</v>
      </c>
      <c r="F90" s="250">
        <f t="shared" si="25"/>
        <v>0</v>
      </c>
      <c r="G90" s="250">
        <f t="shared" si="25"/>
        <v>0</v>
      </c>
      <c r="H90" s="250">
        <f t="shared" si="25"/>
        <v>0</v>
      </c>
      <c r="I90" s="250">
        <f t="shared" si="25"/>
        <v>0</v>
      </c>
      <c r="J90" s="250">
        <f t="shared" si="25"/>
        <v>0</v>
      </c>
      <c r="K90" s="250">
        <f t="shared" si="25"/>
        <v>0</v>
      </c>
      <c r="L90" s="250">
        <f t="shared" si="25"/>
        <v>0</v>
      </c>
      <c r="M90" s="303">
        <f t="shared" si="18"/>
        <v>0</v>
      </c>
    </row>
    <row r="91" spans="1:13" x14ac:dyDescent="0.2">
      <c r="A91" s="339" t="s">
        <v>219</v>
      </c>
      <c r="B91" s="206">
        <f t="shared" ref="B91:L91" si="26">SUM(B90:B90)</f>
        <v>0</v>
      </c>
      <c r="C91" s="206">
        <f t="shared" si="26"/>
        <v>0</v>
      </c>
      <c r="D91" s="206">
        <f t="shared" si="26"/>
        <v>0</v>
      </c>
      <c r="E91" s="206">
        <f t="shared" si="26"/>
        <v>0</v>
      </c>
      <c r="F91" s="206">
        <f t="shared" si="26"/>
        <v>0</v>
      </c>
      <c r="G91" s="206">
        <f t="shared" si="26"/>
        <v>0</v>
      </c>
      <c r="H91" s="206">
        <f t="shared" si="26"/>
        <v>0</v>
      </c>
      <c r="I91" s="206">
        <f t="shared" si="26"/>
        <v>0</v>
      </c>
      <c r="J91" s="206">
        <f t="shared" si="26"/>
        <v>0</v>
      </c>
      <c r="K91" s="206">
        <f t="shared" si="26"/>
        <v>0</v>
      </c>
      <c r="L91" s="206">
        <f t="shared" si="26"/>
        <v>0</v>
      </c>
      <c r="M91" s="306">
        <f t="shared" si="18"/>
        <v>0</v>
      </c>
    </row>
    <row r="92" spans="1:13" ht="13.5" thickBot="1" x14ac:dyDescent="0.25">
      <c r="A92" s="340" t="s">
        <v>220</v>
      </c>
      <c r="B92" s="308">
        <f t="shared" ref="B92:L92" si="27">B91-B89</f>
        <v>0</v>
      </c>
      <c r="C92" s="308">
        <f t="shared" si="27"/>
        <v>0</v>
      </c>
      <c r="D92" s="308">
        <f t="shared" si="27"/>
        <v>0</v>
      </c>
      <c r="E92" s="308">
        <f t="shared" si="27"/>
        <v>0</v>
      </c>
      <c r="F92" s="308">
        <f t="shared" si="27"/>
        <v>0</v>
      </c>
      <c r="G92" s="308">
        <f t="shared" si="27"/>
        <v>0</v>
      </c>
      <c r="H92" s="308">
        <f t="shared" si="27"/>
        <v>0</v>
      </c>
      <c r="I92" s="308">
        <f t="shared" si="27"/>
        <v>0</v>
      </c>
      <c r="J92" s="308">
        <f t="shared" si="27"/>
        <v>0</v>
      </c>
      <c r="K92" s="308">
        <f t="shared" si="27"/>
        <v>0</v>
      </c>
      <c r="L92" s="308">
        <f t="shared" si="27"/>
        <v>0</v>
      </c>
      <c r="M92" s="309">
        <f>M91-M89</f>
        <v>0</v>
      </c>
    </row>
    <row r="93" spans="1:13" ht="13.5" thickBot="1" x14ac:dyDescent="0.25"/>
    <row r="94" spans="1:13" x14ac:dyDescent="0.2">
      <c r="A94" s="255" t="s">
        <v>221</v>
      </c>
      <c r="B94" s="256">
        <f>'PROPOSAL BUDGET'!J6</f>
        <v>0</v>
      </c>
    </row>
    <row r="95" spans="1:13" x14ac:dyDescent="0.2">
      <c r="A95" s="257" t="s">
        <v>222</v>
      </c>
      <c r="B95" s="258">
        <v>0.25750000000000001</v>
      </c>
    </row>
    <row r="96" spans="1:13" ht="13.5" thickBot="1" x14ac:dyDescent="0.25">
      <c r="A96" s="259" t="s">
        <v>223</v>
      </c>
      <c r="B96" s="260">
        <v>7.7499999999999999E-2</v>
      </c>
    </row>
    <row r="97" spans="1:13" ht="13.5" thickBot="1" x14ac:dyDescent="0.25"/>
    <row r="98" spans="1:13" x14ac:dyDescent="0.2">
      <c r="A98" s="355" t="s">
        <v>348</v>
      </c>
      <c r="B98" s="357" t="s">
        <v>125</v>
      </c>
      <c r="C98" s="358" t="s">
        <v>336</v>
      </c>
      <c r="D98" s="358" t="s">
        <v>337</v>
      </c>
      <c r="E98" s="358" t="s">
        <v>338</v>
      </c>
      <c r="F98" s="358" t="s">
        <v>339</v>
      </c>
      <c r="G98" s="358" t="s">
        <v>340</v>
      </c>
      <c r="H98" s="358" t="s">
        <v>341</v>
      </c>
      <c r="I98" s="358" t="s">
        <v>342</v>
      </c>
      <c r="J98" s="358" t="s">
        <v>343</v>
      </c>
      <c r="K98" s="358" t="s">
        <v>344</v>
      </c>
      <c r="L98" s="358" t="s">
        <v>345</v>
      </c>
      <c r="M98" s="359" t="s">
        <v>346</v>
      </c>
    </row>
    <row r="99" spans="1:13" ht="57.75" customHeight="1" thickBot="1" x14ac:dyDescent="0.25">
      <c r="A99" s="356"/>
      <c r="B99" s="360"/>
      <c r="C99" s="362"/>
      <c r="D99" s="362"/>
      <c r="E99" s="362"/>
      <c r="F99" s="362"/>
      <c r="G99" s="362"/>
      <c r="H99" s="362"/>
      <c r="I99" s="362"/>
      <c r="J99" s="362"/>
      <c r="K99" s="362"/>
      <c r="L99" s="362"/>
      <c r="M99" s="361"/>
    </row>
  </sheetData>
  <mergeCells count="1">
    <mergeCell ref="M1:M5"/>
  </mergeCell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6EA867A-0E77-44FA-9964-943D8AE1B2F4}">
          <x14:formula1>
            <xm:f>'Budget Codes'!$A$14:$A$20</xm:f>
          </x14:formula1>
          <xm:sqref>A47</xm:sqref>
        </x14:dataValidation>
        <x14:dataValidation type="list" allowBlank="1" showInputMessage="1" showErrorMessage="1" xr:uid="{2F84DC04-7E04-4298-8CEB-F1ED1C5EA94A}">
          <x14:formula1>
            <xm:f>'Budget Codes'!$A$21:$A$27</xm:f>
          </x14:formula1>
          <xm:sqref>A64</xm:sqref>
        </x14:dataValidation>
        <x14:dataValidation type="list" allowBlank="1" showInputMessage="1" showErrorMessage="1" xr:uid="{6402E3C5-7A80-41AE-995C-9BA470CFFAF2}">
          <x14:formula1>
            <xm:f>'Budget Codes'!$A$10:$A$13</xm:f>
          </x14:formula1>
          <xm:sqref>A17</xm:sqref>
        </x14:dataValidation>
        <x14:dataValidation type="list" allowBlank="1" showInputMessage="1" showErrorMessage="1" xr:uid="{921F4D2E-6DC0-4ADB-B0D5-3744CF65CCCF}">
          <x14:formula1>
            <xm:f>'Budget Codes'!$A$1:$A$9</xm:f>
          </x14:formula1>
          <xm:sqref>A13</xm:sqref>
        </x14:dataValidation>
        <x14:dataValidation type="list" allowBlank="1" showInputMessage="1" showErrorMessage="1" xr:uid="{4D9113C4-374A-4370-987B-9DE4202BD015}">
          <x14:formula1>
            <xm:f>'Data Tables'!$A$8:$A$14</xm:f>
          </x14:formula1>
          <xm:sqref>C3:L3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7FB9D-1FF5-4D18-97A9-E2868BE6AAB2}">
  <dimension ref="A1:M103"/>
  <sheetViews>
    <sheetView topLeftCell="A92" zoomScaleNormal="100" workbookViewId="0">
      <selection activeCell="B106" sqref="B106"/>
    </sheetView>
  </sheetViews>
  <sheetFormatPr defaultRowHeight="12.75" x14ac:dyDescent="0.2"/>
  <cols>
    <col min="1" max="1" width="51.42578125" customWidth="1"/>
    <col min="2" max="2" width="15.28515625" customWidth="1"/>
    <col min="3" max="3" width="15.5703125" customWidth="1"/>
    <col min="4" max="12" width="15.42578125" customWidth="1"/>
    <col min="13" max="13" width="14.140625" customWidth="1"/>
  </cols>
  <sheetData>
    <row r="1" spans="1:13" ht="27.75" customHeight="1" x14ac:dyDescent="0.25">
      <c r="A1" s="316" t="s">
        <v>110</v>
      </c>
      <c r="B1" s="262" t="s">
        <v>111</v>
      </c>
      <c r="C1" s="262" t="s">
        <v>111</v>
      </c>
      <c r="D1" s="262" t="s">
        <v>111</v>
      </c>
      <c r="E1" s="262" t="s">
        <v>111</v>
      </c>
      <c r="F1" s="262" t="s">
        <v>111</v>
      </c>
      <c r="G1" s="262" t="s">
        <v>111</v>
      </c>
      <c r="H1" s="262" t="s">
        <v>111</v>
      </c>
      <c r="I1" s="262" t="s">
        <v>111</v>
      </c>
      <c r="J1" s="262" t="s">
        <v>111</v>
      </c>
      <c r="K1" s="262" t="s">
        <v>111</v>
      </c>
      <c r="L1" s="262" t="s">
        <v>111</v>
      </c>
      <c r="M1" s="484" t="s">
        <v>347</v>
      </c>
    </row>
    <row r="2" spans="1:13" ht="27.75" customHeight="1" x14ac:dyDescent="0.25">
      <c r="A2" s="317" t="s">
        <v>112</v>
      </c>
      <c r="B2" s="207" t="s">
        <v>113</v>
      </c>
      <c r="C2" s="207" t="s">
        <v>114</v>
      </c>
      <c r="D2" s="207" t="s">
        <v>115</v>
      </c>
      <c r="E2" s="207" t="s">
        <v>116</v>
      </c>
      <c r="F2" s="207" t="s">
        <v>117</v>
      </c>
      <c r="G2" s="207" t="s">
        <v>118</v>
      </c>
      <c r="H2" s="207" t="s">
        <v>119</v>
      </c>
      <c r="I2" s="207" t="s">
        <v>120</v>
      </c>
      <c r="J2" s="207" t="s">
        <v>121</v>
      </c>
      <c r="K2" s="207" t="s">
        <v>122</v>
      </c>
      <c r="L2" s="346" t="s">
        <v>123</v>
      </c>
      <c r="M2" s="485"/>
    </row>
    <row r="3" spans="1:13" ht="18" x14ac:dyDescent="0.25">
      <c r="A3" s="317" t="s">
        <v>124</v>
      </c>
      <c r="B3" s="207" t="s">
        <v>125</v>
      </c>
      <c r="C3" s="209"/>
      <c r="D3" s="209"/>
      <c r="E3" s="209"/>
      <c r="F3" s="209"/>
      <c r="G3" s="209"/>
      <c r="H3" s="209"/>
      <c r="I3" s="209"/>
      <c r="J3" s="209"/>
      <c r="K3" s="209"/>
      <c r="L3" s="347"/>
      <c r="M3" s="485"/>
    </row>
    <row r="4" spans="1:13" ht="18" x14ac:dyDescent="0.25">
      <c r="A4" s="317" t="s">
        <v>126</v>
      </c>
      <c r="B4" s="208"/>
      <c r="C4" s="208"/>
      <c r="D4" s="208"/>
      <c r="E4" s="208"/>
      <c r="F4" s="208"/>
      <c r="G4" s="208"/>
      <c r="H4" s="208"/>
      <c r="I4" s="208"/>
      <c r="J4" s="208"/>
      <c r="K4" s="208"/>
      <c r="L4" s="348"/>
      <c r="M4" s="485"/>
    </row>
    <row r="5" spans="1:13" ht="36.75" thickBot="1" x14ac:dyDescent="0.3">
      <c r="A5" s="317" t="s">
        <v>127</v>
      </c>
      <c r="B5" s="201" t="s">
        <v>228</v>
      </c>
      <c r="C5" s="201" t="s">
        <v>228</v>
      </c>
      <c r="D5" s="201" t="s">
        <v>228</v>
      </c>
      <c r="E5" s="201" t="s">
        <v>228</v>
      </c>
      <c r="F5" s="201" t="s">
        <v>228</v>
      </c>
      <c r="G5" s="201" t="s">
        <v>228</v>
      </c>
      <c r="H5" s="201" t="s">
        <v>228</v>
      </c>
      <c r="I5" s="201" t="s">
        <v>228</v>
      </c>
      <c r="J5" s="201" t="s">
        <v>228</v>
      </c>
      <c r="K5" s="201" t="s">
        <v>228</v>
      </c>
      <c r="L5" s="349" t="s">
        <v>228</v>
      </c>
      <c r="M5" s="486"/>
    </row>
    <row r="6" spans="1:13" ht="31.5" x14ac:dyDescent="0.25">
      <c r="A6" s="317" t="s">
        <v>225</v>
      </c>
      <c r="B6" s="202" t="s">
        <v>130</v>
      </c>
      <c r="C6" s="353" t="str">
        <f>B6</f>
        <v>XXXXXX</v>
      </c>
      <c r="D6" s="353" t="str">
        <f>B6</f>
        <v>XXXXXX</v>
      </c>
      <c r="E6" s="353" t="str">
        <f>B6</f>
        <v>XXXXXX</v>
      </c>
      <c r="F6" s="353" t="str">
        <f>B6</f>
        <v>XXXXXX</v>
      </c>
      <c r="G6" s="353" t="str">
        <f>B6</f>
        <v>XXXXXX</v>
      </c>
      <c r="H6" s="353" t="str">
        <f>B6</f>
        <v>XXXXXX</v>
      </c>
      <c r="I6" s="353" t="str">
        <f>B6</f>
        <v>XXXXXX</v>
      </c>
      <c r="J6" s="353" t="str">
        <f>B6</f>
        <v>XXXXXX</v>
      </c>
      <c r="K6" s="353" t="str">
        <f>B6</f>
        <v>XXXXXX</v>
      </c>
      <c r="L6" s="353" t="str">
        <f>B6</f>
        <v>XXXXXX</v>
      </c>
      <c r="M6" s="350" t="s">
        <v>131</v>
      </c>
    </row>
    <row r="7" spans="1:13" ht="18" x14ac:dyDescent="0.25">
      <c r="A7" s="318" t="s">
        <v>226</v>
      </c>
      <c r="B7" s="354" t="str">
        <f>'MAIN INDEX'!B6</f>
        <v>XXXXXX</v>
      </c>
      <c r="C7" s="354" t="str">
        <f>'MAIN INDEX'!C6</f>
        <v>XXXXXX</v>
      </c>
      <c r="D7" s="354" t="str">
        <f>'MAIN INDEX'!D6</f>
        <v>XXXXXX</v>
      </c>
      <c r="E7" s="354" t="str">
        <f>'MAIN INDEX'!E6</f>
        <v>XXXXXX</v>
      </c>
      <c r="F7" s="354" t="str">
        <f>'MAIN INDEX'!F6</f>
        <v>XXXXXX</v>
      </c>
      <c r="G7" s="354" t="str">
        <f>'MAIN INDEX'!G6</f>
        <v>XXXXXX</v>
      </c>
      <c r="H7" s="354" t="str">
        <f>'MAIN INDEX'!H6</f>
        <v>XXXXXX</v>
      </c>
      <c r="I7" s="354" t="str">
        <f>'MAIN INDEX'!I6</f>
        <v>XXXXXX</v>
      </c>
      <c r="J7" s="354" t="str">
        <f>'MAIN INDEX'!J6</f>
        <v>XXXXXX</v>
      </c>
      <c r="K7" s="354" t="str">
        <f>'MAIN INDEX'!K6</f>
        <v>XXXXXX</v>
      </c>
      <c r="L7" s="354" t="str">
        <f>'MAIN INDEX'!L6</f>
        <v>XXXXXX</v>
      </c>
      <c r="M7" s="311"/>
    </row>
    <row r="8" spans="1:13" x14ac:dyDescent="0.2">
      <c r="A8" s="319" t="s">
        <v>132</v>
      </c>
      <c r="B8" s="251"/>
      <c r="C8" s="251"/>
      <c r="D8" s="250"/>
      <c r="E8" s="250"/>
      <c r="F8" s="250"/>
      <c r="G8" s="250"/>
      <c r="H8" s="250"/>
      <c r="I8" s="250"/>
      <c r="J8" s="250"/>
      <c r="K8" s="250"/>
      <c r="L8" s="250"/>
      <c r="M8" s="266"/>
    </row>
    <row r="9" spans="1:13" x14ac:dyDescent="0.2">
      <c r="A9" s="320" t="s">
        <v>133</v>
      </c>
      <c r="B9" s="196">
        <v>0</v>
      </c>
      <c r="C9" s="196">
        <v>0</v>
      </c>
      <c r="D9" s="196">
        <v>0</v>
      </c>
      <c r="E9" s="196">
        <v>0</v>
      </c>
      <c r="F9" s="196">
        <v>0</v>
      </c>
      <c r="G9" s="196">
        <v>0</v>
      </c>
      <c r="H9" s="196">
        <v>0</v>
      </c>
      <c r="I9" s="196">
        <v>0</v>
      </c>
      <c r="J9" s="196">
        <v>0</v>
      </c>
      <c r="K9" s="196">
        <v>0</v>
      </c>
      <c r="L9" s="196">
        <v>0</v>
      </c>
      <c r="M9" s="268">
        <f>SUM(B9:L9)</f>
        <v>0</v>
      </c>
    </row>
    <row r="10" spans="1:13" x14ac:dyDescent="0.2">
      <c r="A10" s="320" t="s">
        <v>134</v>
      </c>
      <c r="B10" s="196">
        <v>0</v>
      </c>
      <c r="C10" s="196">
        <v>0</v>
      </c>
      <c r="D10" s="196">
        <v>0</v>
      </c>
      <c r="E10" s="196">
        <v>0</v>
      </c>
      <c r="F10" s="196">
        <v>0</v>
      </c>
      <c r="G10" s="196">
        <v>0</v>
      </c>
      <c r="H10" s="196">
        <v>0</v>
      </c>
      <c r="I10" s="196">
        <v>0</v>
      </c>
      <c r="J10" s="196">
        <v>0</v>
      </c>
      <c r="K10" s="196">
        <v>0</v>
      </c>
      <c r="L10" s="196">
        <v>0</v>
      </c>
      <c r="M10" s="268">
        <f t="shared" ref="M10:M17" si="0">SUM(B10:L10)</f>
        <v>0</v>
      </c>
    </row>
    <row r="11" spans="1:13" x14ac:dyDescent="0.2">
      <c r="A11" s="320" t="s">
        <v>135</v>
      </c>
      <c r="B11" s="196">
        <v>0</v>
      </c>
      <c r="C11" s="196">
        <v>0</v>
      </c>
      <c r="D11" s="196">
        <v>0</v>
      </c>
      <c r="E11" s="196">
        <v>0</v>
      </c>
      <c r="F11" s="196">
        <v>0</v>
      </c>
      <c r="G11" s="196">
        <v>0</v>
      </c>
      <c r="H11" s="196">
        <v>0</v>
      </c>
      <c r="I11" s="196">
        <v>0</v>
      </c>
      <c r="J11" s="196">
        <v>0</v>
      </c>
      <c r="K11" s="196">
        <v>0</v>
      </c>
      <c r="L11" s="196">
        <v>0</v>
      </c>
      <c r="M11" s="268">
        <f t="shared" si="0"/>
        <v>0</v>
      </c>
    </row>
    <row r="12" spans="1:13" x14ac:dyDescent="0.2">
      <c r="A12" s="320" t="s">
        <v>136</v>
      </c>
      <c r="B12" s="196">
        <v>0</v>
      </c>
      <c r="C12" s="196">
        <v>0</v>
      </c>
      <c r="D12" s="196">
        <v>0</v>
      </c>
      <c r="E12" s="196">
        <v>0</v>
      </c>
      <c r="F12" s="196">
        <v>0</v>
      </c>
      <c r="G12" s="196">
        <v>0</v>
      </c>
      <c r="H12" s="196">
        <v>0</v>
      </c>
      <c r="I12" s="196">
        <v>0</v>
      </c>
      <c r="J12" s="196">
        <v>0</v>
      </c>
      <c r="K12" s="196">
        <v>0</v>
      </c>
      <c r="L12" s="196">
        <v>0</v>
      </c>
      <c r="M12" s="268">
        <f t="shared" si="0"/>
        <v>0</v>
      </c>
    </row>
    <row r="13" spans="1:13" x14ac:dyDescent="0.2">
      <c r="A13" s="321" t="s">
        <v>137</v>
      </c>
      <c r="B13" s="196">
        <v>0</v>
      </c>
      <c r="C13" s="196">
        <v>0</v>
      </c>
      <c r="D13" s="196">
        <v>0</v>
      </c>
      <c r="E13" s="196">
        <v>0</v>
      </c>
      <c r="F13" s="196">
        <v>0</v>
      </c>
      <c r="G13" s="196">
        <v>0</v>
      </c>
      <c r="H13" s="196">
        <v>0</v>
      </c>
      <c r="I13" s="196">
        <v>0</v>
      </c>
      <c r="J13" s="196">
        <v>0</v>
      </c>
      <c r="K13" s="196">
        <v>0</v>
      </c>
      <c r="L13" s="196">
        <v>0</v>
      </c>
      <c r="M13" s="268">
        <f t="shared" si="0"/>
        <v>0</v>
      </c>
    </row>
    <row r="14" spans="1:13" x14ac:dyDescent="0.2">
      <c r="A14" s="322" t="s">
        <v>138</v>
      </c>
      <c r="B14" s="250"/>
      <c r="C14" s="250"/>
      <c r="D14" s="250"/>
      <c r="E14" s="250"/>
      <c r="F14" s="250"/>
      <c r="G14" s="250"/>
      <c r="H14" s="250"/>
      <c r="I14" s="250"/>
      <c r="J14" s="250"/>
      <c r="K14" s="250"/>
      <c r="L14" s="250"/>
      <c r="M14" s="271"/>
    </row>
    <row r="15" spans="1:13" x14ac:dyDescent="0.2">
      <c r="A15" s="320" t="s">
        <v>139</v>
      </c>
      <c r="B15" s="196">
        <v>0</v>
      </c>
      <c r="C15" s="196">
        <v>0</v>
      </c>
      <c r="D15" s="196">
        <v>0</v>
      </c>
      <c r="E15" s="196">
        <v>0</v>
      </c>
      <c r="F15" s="196">
        <v>0</v>
      </c>
      <c r="G15" s="196">
        <v>0</v>
      </c>
      <c r="H15" s="196">
        <v>0</v>
      </c>
      <c r="I15" s="196">
        <v>0</v>
      </c>
      <c r="J15" s="196">
        <v>0</v>
      </c>
      <c r="K15" s="196">
        <v>0</v>
      </c>
      <c r="L15" s="196">
        <v>0</v>
      </c>
      <c r="M15" s="268">
        <f t="shared" si="0"/>
        <v>0</v>
      </c>
    </row>
    <row r="16" spans="1:13" x14ac:dyDescent="0.2">
      <c r="A16" s="320" t="s">
        <v>140</v>
      </c>
      <c r="B16" s="196">
        <v>0</v>
      </c>
      <c r="C16" s="196">
        <v>0</v>
      </c>
      <c r="D16" s="196">
        <v>0</v>
      </c>
      <c r="E16" s="196">
        <v>0</v>
      </c>
      <c r="F16" s="196">
        <v>0</v>
      </c>
      <c r="G16" s="196">
        <v>0</v>
      </c>
      <c r="H16" s="196">
        <v>0</v>
      </c>
      <c r="I16" s="196">
        <v>0</v>
      </c>
      <c r="J16" s="196">
        <v>0</v>
      </c>
      <c r="K16" s="196">
        <v>0</v>
      </c>
      <c r="L16" s="196">
        <v>0</v>
      </c>
      <c r="M16" s="268">
        <f t="shared" si="0"/>
        <v>0</v>
      </c>
    </row>
    <row r="17" spans="1:13" x14ac:dyDescent="0.2">
      <c r="A17" s="321" t="s">
        <v>141</v>
      </c>
      <c r="B17" s="196">
        <v>0</v>
      </c>
      <c r="C17" s="196">
        <v>0</v>
      </c>
      <c r="D17" s="196">
        <v>0</v>
      </c>
      <c r="E17" s="196">
        <v>0</v>
      </c>
      <c r="F17" s="196">
        <v>0</v>
      </c>
      <c r="G17" s="196">
        <v>0</v>
      </c>
      <c r="H17" s="196">
        <v>0</v>
      </c>
      <c r="I17" s="196">
        <v>0</v>
      </c>
      <c r="J17" s="196">
        <v>0</v>
      </c>
      <c r="K17" s="196">
        <v>0</v>
      </c>
      <c r="L17" s="196">
        <v>0</v>
      </c>
      <c r="M17" s="268">
        <f t="shared" si="0"/>
        <v>0</v>
      </c>
    </row>
    <row r="18" spans="1:13" x14ac:dyDescent="0.2">
      <c r="A18" s="323" t="s">
        <v>142</v>
      </c>
      <c r="B18" s="197">
        <f>SUM(B9:B17)</f>
        <v>0</v>
      </c>
      <c r="C18" s="197">
        <f>SUM(C9:C17)</f>
        <v>0</v>
      </c>
      <c r="D18" s="197">
        <f t="shared" ref="D18:L18" si="1">SUM(D9:D17)</f>
        <v>0</v>
      </c>
      <c r="E18" s="197">
        <f t="shared" si="1"/>
        <v>0</v>
      </c>
      <c r="F18" s="197">
        <f t="shared" si="1"/>
        <v>0</v>
      </c>
      <c r="G18" s="197">
        <f t="shared" si="1"/>
        <v>0</v>
      </c>
      <c r="H18" s="197">
        <f t="shared" si="1"/>
        <v>0</v>
      </c>
      <c r="I18" s="197">
        <f t="shared" si="1"/>
        <v>0</v>
      </c>
      <c r="J18" s="197">
        <f t="shared" si="1"/>
        <v>0</v>
      </c>
      <c r="K18" s="197">
        <f t="shared" si="1"/>
        <v>0</v>
      </c>
      <c r="L18" s="197">
        <f t="shared" si="1"/>
        <v>0</v>
      </c>
      <c r="M18" s="273">
        <f>SUM(B18:L18)</f>
        <v>0</v>
      </c>
    </row>
    <row r="19" spans="1:13" x14ac:dyDescent="0.2">
      <c r="A19" s="319" t="s">
        <v>143</v>
      </c>
      <c r="B19" s="251"/>
      <c r="C19" s="251"/>
      <c r="D19" s="251"/>
      <c r="E19" s="251"/>
      <c r="F19" s="251"/>
      <c r="G19" s="251"/>
      <c r="H19" s="251"/>
      <c r="I19" s="251"/>
      <c r="J19" s="251"/>
      <c r="K19" s="251"/>
      <c r="L19" s="251"/>
      <c r="M19" s="274"/>
    </row>
    <row r="20" spans="1:13" x14ac:dyDescent="0.2">
      <c r="A20" s="324" t="s">
        <v>144</v>
      </c>
      <c r="B20" s="196">
        <f t="shared" ref="B20:L20" si="2">ROUND((B9+B10+B11+B12+B13)*$B$98,0)</f>
        <v>0</v>
      </c>
      <c r="C20" s="196">
        <f t="shared" si="2"/>
        <v>0</v>
      </c>
      <c r="D20" s="196">
        <f t="shared" si="2"/>
        <v>0</v>
      </c>
      <c r="E20" s="196">
        <f t="shared" si="2"/>
        <v>0</v>
      </c>
      <c r="F20" s="196">
        <f t="shared" si="2"/>
        <v>0</v>
      </c>
      <c r="G20" s="196">
        <f t="shared" si="2"/>
        <v>0</v>
      </c>
      <c r="H20" s="196">
        <f t="shared" si="2"/>
        <v>0</v>
      </c>
      <c r="I20" s="196">
        <f t="shared" si="2"/>
        <v>0</v>
      </c>
      <c r="J20" s="196">
        <f t="shared" si="2"/>
        <v>0</v>
      </c>
      <c r="K20" s="196">
        <f t="shared" si="2"/>
        <v>0</v>
      </c>
      <c r="L20" s="196">
        <f t="shared" si="2"/>
        <v>0</v>
      </c>
      <c r="M20" s="268">
        <f>SUM(B20:L20)</f>
        <v>0</v>
      </c>
    </row>
    <row r="21" spans="1:13" x14ac:dyDescent="0.2">
      <c r="A21" s="324" t="s">
        <v>145</v>
      </c>
      <c r="B21" s="196">
        <f t="shared" ref="B21:L21" si="3">ROUND((B15+B16+B17)*$B$99,0)</f>
        <v>0</v>
      </c>
      <c r="C21" s="196">
        <f t="shared" si="3"/>
        <v>0</v>
      </c>
      <c r="D21" s="196">
        <f t="shared" si="3"/>
        <v>0</v>
      </c>
      <c r="E21" s="196">
        <f t="shared" si="3"/>
        <v>0</v>
      </c>
      <c r="F21" s="196">
        <f t="shared" si="3"/>
        <v>0</v>
      </c>
      <c r="G21" s="196">
        <f t="shared" si="3"/>
        <v>0</v>
      </c>
      <c r="H21" s="196">
        <f t="shared" si="3"/>
        <v>0</v>
      </c>
      <c r="I21" s="196">
        <f t="shared" si="3"/>
        <v>0</v>
      </c>
      <c r="J21" s="196">
        <f t="shared" si="3"/>
        <v>0</v>
      </c>
      <c r="K21" s="196">
        <f t="shared" si="3"/>
        <v>0</v>
      </c>
      <c r="L21" s="196">
        <f t="shared" si="3"/>
        <v>0</v>
      </c>
      <c r="M21" s="268">
        <f>SUM(B21:L21)</f>
        <v>0</v>
      </c>
    </row>
    <row r="22" spans="1:13" x14ac:dyDescent="0.2">
      <c r="A22" s="323" t="s">
        <v>146</v>
      </c>
      <c r="B22" s="197">
        <f>SUM(B20:B21)</f>
        <v>0</v>
      </c>
      <c r="C22" s="197">
        <f>SUM(C20:C21)</f>
        <v>0</v>
      </c>
      <c r="D22" s="197">
        <f t="shared" ref="D22:L22" si="4">SUM(D20:D21)</f>
        <v>0</v>
      </c>
      <c r="E22" s="197">
        <f t="shared" si="4"/>
        <v>0</v>
      </c>
      <c r="F22" s="197">
        <f t="shared" si="4"/>
        <v>0</v>
      </c>
      <c r="G22" s="197">
        <f t="shared" si="4"/>
        <v>0</v>
      </c>
      <c r="H22" s="197">
        <f t="shared" si="4"/>
        <v>0</v>
      </c>
      <c r="I22" s="197">
        <f t="shared" si="4"/>
        <v>0</v>
      </c>
      <c r="J22" s="197">
        <f t="shared" si="4"/>
        <v>0</v>
      </c>
      <c r="K22" s="197">
        <f t="shared" si="4"/>
        <v>0</v>
      </c>
      <c r="L22" s="197">
        <f t="shared" si="4"/>
        <v>0</v>
      </c>
      <c r="M22" s="276">
        <f>SUM(B22:L22)</f>
        <v>0</v>
      </c>
    </row>
    <row r="23" spans="1:13" x14ac:dyDescent="0.2">
      <c r="A23" s="325" t="s">
        <v>147</v>
      </c>
      <c r="B23" s="252"/>
      <c r="C23" s="252"/>
      <c r="D23" s="252"/>
      <c r="E23" s="252"/>
      <c r="F23" s="252"/>
      <c r="G23" s="252"/>
      <c r="H23" s="252"/>
      <c r="I23" s="252"/>
      <c r="J23" s="252"/>
      <c r="K23" s="252"/>
      <c r="L23" s="252"/>
      <c r="M23" s="278"/>
    </row>
    <row r="24" spans="1:13" ht="25.5" x14ac:dyDescent="0.2">
      <c r="A24" s="326" t="s">
        <v>148</v>
      </c>
      <c r="B24" s="237">
        <v>0</v>
      </c>
      <c r="C24" s="237">
        <v>0</v>
      </c>
      <c r="D24" s="237">
        <v>0</v>
      </c>
      <c r="E24" s="237">
        <v>0</v>
      </c>
      <c r="F24" s="237">
        <v>0</v>
      </c>
      <c r="G24" s="237">
        <v>0</v>
      </c>
      <c r="H24" s="237">
        <v>0</v>
      </c>
      <c r="I24" s="237">
        <v>0</v>
      </c>
      <c r="J24" s="237">
        <v>0</v>
      </c>
      <c r="K24" s="237">
        <v>0</v>
      </c>
      <c r="L24" s="237">
        <v>0</v>
      </c>
      <c r="M24" s="280">
        <f>SUM(B24:L24)</f>
        <v>0</v>
      </c>
    </row>
    <row r="25" spans="1:13" ht="24" x14ac:dyDescent="0.2">
      <c r="A25" s="326" t="s">
        <v>149</v>
      </c>
      <c r="B25" s="237">
        <v>0</v>
      </c>
      <c r="C25" s="237">
        <v>0</v>
      </c>
      <c r="D25" s="237">
        <v>0</v>
      </c>
      <c r="E25" s="237">
        <v>0</v>
      </c>
      <c r="F25" s="237">
        <v>0</v>
      </c>
      <c r="G25" s="237">
        <v>0</v>
      </c>
      <c r="H25" s="237">
        <v>0</v>
      </c>
      <c r="I25" s="237">
        <v>0</v>
      </c>
      <c r="J25" s="237">
        <v>0</v>
      </c>
      <c r="K25" s="237">
        <v>0</v>
      </c>
      <c r="L25" s="237">
        <v>0</v>
      </c>
      <c r="M25" s="280">
        <f t="shared" ref="M25:M27" si="5">SUM(B25:L25)</f>
        <v>0</v>
      </c>
    </row>
    <row r="26" spans="1:13" ht="24" x14ac:dyDescent="0.2">
      <c r="A26" s="326" t="s">
        <v>150</v>
      </c>
      <c r="B26" s="237">
        <v>0</v>
      </c>
      <c r="C26" s="237">
        <v>0</v>
      </c>
      <c r="D26" s="237">
        <v>0</v>
      </c>
      <c r="E26" s="237">
        <v>0</v>
      </c>
      <c r="F26" s="237">
        <v>0</v>
      </c>
      <c r="G26" s="237">
        <v>0</v>
      </c>
      <c r="H26" s="237">
        <v>0</v>
      </c>
      <c r="I26" s="237">
        <v>0</v>
      </c>
      <c r="J26" s="237">
        <v>0</v>
      </c>
      <c r="K26" s="237">
        <v>0</v>
      </c>
      <c r="L26" s="237">
        <v>0</v>
      </c>
      <c r="M26" s="280">
        <f t="shared" si="5"/>
        <v>0</v>
      </c>
    </row>
    <row r="27" spans="1:13" x14ac:dyDescent="0.2">
      <c r="A27" s="327" t="s">
        <v>151</v>
      </c>
      <c r="B27" s="237">
        <v>0</v>
      </c>
      <c r="C27" s="237">
        <v>0</v>
      </c>
      <c r="D27" s="237">
        <v>0</v>
      </c>
      <c r="E27" s="237">
        <v>0</v>
      </c>
      <c r="F27" s="237">
        <v>0</v>
      </c>
      <c r="G27" s="237">
        <v>0</v>
      </c>
      <c r="H27" s="237">
        <v>0</v>
      </c>
      <c r="I27" s="237">
        <v>0</v>
      </c>
      <c r="J27" s="237">
        <v>0</v>
      </c>
      <c r="K27" s="237">
        <v>0</v>
      </c>
      <c r="L27" s="237">
        <v>0</v>
      </c>
      <c r="M27" s="280">
        <f t="shared" si="5"/>
        <v>0</v>
      </c>
    </row>
    <row r="28" spans="1:13" x14ac:dyDescent="0.2">
      <c r="A28" s="328" t="s">
        <v>152</v>
      </c>
      <c r="B28" s="241">
        <f>SUM(B24:B27)</f>
        <v>0</v>
      </c>
      <c r="C28" s="241">
        <f>SUM(C24:C27)</f>
        <v>0</v>
      </c>
      <c r="D28" s="241">
        <f t="shared" ref="D28:L28" si="6">SUM(D24:D27)</f>
        <v>0</v>
      </c>
      <c r="E28" s="241">
        <f t="shared" si="6"/>
        <v>0</v>
      </c>
      <c r="F28" s="241">
        <f t="shared" si="6"/>
        <v>0</v>
      </c>
      <c r="G28" s="241">
        <f t="shared" si="6"/>
        <v>0</v>
      </c>
      <c r="H28" s="241">
        <f t="shared" si="6"/>
        <v>0</v>
      </c>
      <c r="I28" s="241">
        <f t="shared" si="6"/>
        <v>0</v>
      </c>
      <c r="J28" s="241">
        <f t="shared" si="6"/>
        <v>0</v>
      </c>
      <c r="K28" s="241">
        <f t="shared" si="6"/>
        <v>0</v>
      </c>
      <c r="L28" s="241">
        <f t="shared" si="6"/>
        <v>0</v>
      </c>
      <c r="M28" s="283">
        <f>SUM(B28:L28)</f>
        <v>0</v>
      </c>
    </row>
    <row r="29" spans="1:13" x14ac:dyDescent="0.2">
      <c r="A29" s="319" t="s">
        <v>153</v>
      </c>
      <c r="B29" s="251"/>
      <c r="C29" s="251"/>
      <c r="D29" s="251"/>
      <c r="E29" s="251"/>
      <c r="F29" s="251"/>
      <c r="G29" s="251"/>
      <c r="H29" s="251"/>
      <c r="I29" s="251"/>
      <c r="J29" s="251"/>
      <c r="K29" s="251"/>
      <c r="L29" s="251"/>
      <c r="M29" s="284"/>
    </row>
    <row r="30" spans="1:13" x14ac:dyDescent="0.2">
      <c r="A30" s="329" t="s">
        <v>154</v>
      </c>
      <c r="B30" s="196">
        <v>0</v>
      </c>
      <c r="C30" s="196">
        <v>0</v>
      </c>
      <c r="D30" s="196">
        <v>0</v>
      </c>
      <c r="E30" s="196">
        <v>0</v>
      </c>
      <c r="F30" s="196">
        <v>0</v>
      </c>
      <c r="G30" s="196">
        <v>0</v>
      </c>
      <c r="H30" s="196">
        <v>0</v>
      </c>
      <c r="I30" s="196">
        <v>0</v>
      </c>
      <c r="J30" s="196">
        <v>0</v>
      </c>
      <c r="K30" s="196">
        <v>0</v>
      </c>
      <c r="L30" s="196">
        <v>0</v>
      </c>
      <c r="M30" s="268">
        <f>SUM(B30:L30)</f>
        <v>0</v>
      </c>
    </row>
    <row r="31" spans="1:13" x14ac:dyDescent="0.2">
      <c r="A31" s="329" t="s">
        <v>155</v>
      </c>
      <c r="B31" s="196">
        <v>0</v>
      </c>
      <c r="C31" s="196">
        <v>0</v>
      </c>
      <c r="D31" s="196">
        <v>0</v>
      </c>
      <c r="E31" s="196">
        <v>0</v>
      </c>
      <c r="F31" s="196">
        <v>0</v>
      </c>
      <c r="G31" s="196">
        <v>0</v>
      </c>
      <c r="H31" s="196">
        <v>0</v>
      </c>
      <c r="I31" s="196">
        <v>0</v>
      </c>
      <c r="J31" s="196">
        <v>0</v>
      </c>
      <c r="K31" s="196">
        <v>0</v>
      </c>
      <c r="L31" s="196">
        <v>0</v>
      </c>
      <c r="M31" s="268">
        <f t="shared" ref="M31:M32" si="7">SUM(B31:L31)</f>
        <v>0</v>
      </c>
    </row>
    <row r="32" spans="1:13" x14ac:dyDescent="0.2">
      <c r="A32" s="329" t="s">
        <v>156</v>
      </c>
      <c r="B32" s="196">
        <v>0</v>
      </c>
      <c r="C32" s="196">
        <v>0</v>
      </c>
      <c r="D32" s="196">
        <v>0</v>
      </c>
      <c r="E32" s="196">
        <v>0</v>
      </c>
      <c r="F32" s="196">
        <v>0</v>
      </c>
      <c r="G32" s="196">
        <v>0</v>
      </c>
      <c r="H32" s="196">
        <v>0</v>
      </c>
      <c r="I32" s="196">
        <v>0</v>
      </c>
      <c r="J32" s="196">
        <v>0</v>
      </c>
      <c r="K32" s="196">
        <v>0</v>
      </c>
      <c r="L32" s="196">
        <v>0</v>
      </c>
      <c r="M32" s="268">
        <f t="shared" si="7"/>
        <v>0</v>
      </c>
    </row>
    <row r="33" spans="1:13" x14ac:dyDescent="0.2">
      <c r="A33" s="323" t="s">
        <v>157</v>
      </c>
      <c r="B33" s="197">
        <f>SUM(B30:B32)</f>
        <v>0</v>
      </c>
      <c r="C33" s="197">
        <f>SUM(C30:C32)</f>
        <v>0</v>
      </c>
      <c r="D33" s="197">
        <f t="shared" ref="D33:L33" si="8">SUM(D30:D32)</f>
        <v>0</v>
      </c>
      <c r="E33" s="197">
        <f t="shared" si="8"/>
        <v>0</v>
      </c>
      <c r="F33" s="197">
        <f t="shared" si="8"/>
        <v>0</v>
      </c>
      <c r="G33" s="197">
        <f t="shared" si="8"/>
        <v>0</v>
      </c>
      <c r="H33" s="197">
        <f t="shared" si="8"/>
        <v>0</v>
      </c>
      <c r="I33" s="197">
        <f t="shared" si="8"/>
        <v>0</v>
      </c>
      <c r="J33" s="197">
        <f t="shared" si="8"/>
        <v>0</v>
      </c>
      <c r="K33" s="197">
        <f t="shared" si="8"/>
        <v>0</v>
      </c>
      <c r="L33" s="197">
        <f t="shared" si="8"/>
        <v>0</v>
      </c>
      <c r="M33" s="273">
        <f>SUM(B33:L33)</f>
        <v>0</v>
      </c>
    </row>
    <row r="34" spans="1:13" x14ac:dyDescent="0.2">
      <c r="A34" s="325" t="s">
        <v>158</v>
      </c>
      <c r="B34" s="252"/>
      <c r="C34" s="252"/>
      <c r="D34" s="252"/>
      <c r="E34" s="252"/>
      <c r="F34" s="252"/>
      <c r="G34" s="252"/>
      <c r="H34" s="252"/>
      <c r="I34" s="252"/>
      <c r="J34" s="252"/>
      <c r="K34" s="252"/>
      <c r="L34" s="252"/>
      <c r="M34" s="278"/>
    </row>
    <row r="35" spans="1:13" ht="24" x14ac:dyDescent="0.2">
      <c r="A35" s="326" t="s">
        <v>159</v>
      </c>
      <c r="B35" s="237">
        <v>0</v>
      </c>
      <c r="C35" s="237">
        <v>0</v>
      </c>
      <c r="D35" s="237">
        <v>0</v>
      </c>
      <c r="E35" s="237">
        <v>0</v>
      </c>
      <c r="F35" s="237">
        <v>0</v>
      </c>
      <c r="G35" s="237">
        <v>0</v>
      </c>
      <c r="H35" s="237">
        <v>0</v>
      </c>
      <c r="I35" s="237">
        <v>0</v>
      </c>
      <c r="J35" s="237">
        <v>0</v>
      </c>
      <c r="K35" s="237">
        <v>0</v>
      </c>
      <c r="L35" s="237">
        <v>0</v>
      </c>
      <c r="M35" s="280">
        <f>SUM(B35:L35)</f>
        <v>0</v>
      </c>
    </row>
    <row r="36" spans="1:13" x14ac:dyDescent="0.2">
      <c r="A36" s="328" t="s">
        <v>160</v>
      </c>
      <c r="B36" s="241">
        <f>SUM(B35)</f>
        <v>0</v>
      </c>
      <c r="C36" s="241">
        <f>SUM(C35)</f>
        <v>0</v>
      </c>
      <c r="D36" s="241">
        <f t="shared" ref="D36:L36" si="9">SUM(D35)</f>
        <v>0</v>
      </c>
      <c r="E36" s="241">
        <f t="shared" si="9"/>
        <v>0</v>
      </c>
      <c r="F36" s="241">
        <f t="shared" si="9"/>
        <v>0</v>
      </c>
      <c r="G36" s="241">
        <f t="shared" si="9"/>
        <v>0</v>
      </c>
      <c r="H36" s="241">
        <f t="shared" si="9"/>
        <v>0</v>
      </c>
      <c r="I36" s="241">
        <f t="shared" si="9"/>
        <v>0</v>
      </c>
      <c r="J36" s="241">
        <f t="shared" si="9"/>
        <v>0</v>
      </c>
      <c r="K36" s="241">
        <f t="shared" si="9"/>
        <v>0</v>
      </c>
      <c r="L36" s="241">
        <f t="shared" si="9"/>
        <v>0</v>
      </c>
      <c r="M36" s="286">
        <f>SUM(B36:L36)</f>
        <v>0</v>
      </c>
    </row>
    <row r="37" spans="1:13" x14ac:dyDescent="0.2">
      <c r="A37" s="319" t="s">
        <v>161</v>
      </c>
      <c r="B37" s="251"/>
      <c r="C37" s="251"/>
      <c r="D37" s="251"/>
      <c r="E37" s="251"/>
      <c r="F37" s="251"/>
      <c r="G37" s="251"/>
      <c r="H37" s="251"/>
      <c r="I37" s="251"/>
      <c r="J37" s="251"/>
      <c r="K37" s="251"/>
      <c r="L37" s="251"/>
      <c r="M37" s="284"/>
    </row>
    <row r="38" spans="1:13" x14ac:dyDescent="0.2">
      <c r="A38" s="329" t="s">
        <v>162</v>
      </c>
      <c r="B38" s="196">
        <v>0</v>
      </c>
      <c r="C38" s="196">
        <v>0</v>
      </c>
      <c r="D38" s="196">
        <v>0</v>
      </c>
      <c r="E38" s="196">
        <v>0</v>
      </c>
      <c r="F38" s="196">
        <v>0</v>
      </c>
      <c r="G38" s="196">
        <v>0</v>
      </c>
      <c r="H38" s="196">
        <v>0</v>
      </c>
      <c r="I38" s="196">
        <v>0</v>
      </c>
      <c r="J38" s="196">
        <v>0</v>
      </c>
      <c r="K38" s="196">
        <v>0</v>
      </c>
      <c r="L38" s="196">
        <v>0</v>
      </c>
      <c r="M38" s="268">
        <f>SUM(B38:L38)</f>
        <v>0</v>
      </c>
    </row>
    <row r="39" spans="1:13" x14ac:dyDescent="0.2">
      <c r="A39" s="329" t="s">
        <v>163</v>
      </c>
      <c r="B39" s="196">
        <v>0</v>
      </c>
      <c r="C39" s="196">
        <v>0</v>
      </c>
      <c r="D39" s="196">
        <v>0</v>
      </c>
      <c r="E39" s="196">
        <v>0</v>
      </c>
      <c r="F39" s="196">
        <v>0</v>
      </c>
      <c r="G39" s="196">
        <v>0</v>
      </c>
      <c r="H39" s="196">
        <v>0</v>
      </c>
      <c r="I39" s="196">
        <v>0</v>
      </c>
      <c r="J39" s="196">
        <v>0</v>
      </c>
      <c r="K39" s="196">
        <v>0</v>
      </c>
      <c r="L39" s="196">
        <v>0</v>
      </c>
      <c r="M39" s="268">
        <f t="shared" ref="M39:M47" si="10">SUM(B39:L39)</f>
        <v>0</v>
      </c>
    </row>
    <row r="40" spans="1:13" x14ac:dyDescent="0.2">
      <c r="A40" s="329" t="s">
        <v>164</v>
      </c>
      <c r="B40" s="196">
        <v>0</v>
      </c>
      <c r="C40" s="196">
        <v>0</v>
      </c>
      <c r="D40" s="196">
        <v>0</v>
      </c>
      <c r="E40" s="196">
        <v>0</v>
      </c>
      <c r="F40" s="196">
        <v>0</v>
      </c>
      <c r="G40" s="196">
        <v>0</v>
      </c>
      <c r="H40" s="196">
        <v>0</v>
      </c>
      <c r="I40" s="196">
        <v>0</v>
      </c>
      <c r="J40" s="196">
        <v>0</v>
      </c>
      <c r="K40" s="196">
        <v>0</v>
      </c>
      <c r="L40" s="196">
        <v>0</v>
      </c>
      <c r="M40" s="268">
        <f t="shared" si="10"/>
        <v>0</v>
      </c>
    </row>
    <row r="41" spans="1:13" x14ac:dyDescent="0.2">
      <c r="A41" s="329" t="s">
        <v>165</v>
      </c>
      <c r="B41" s="196">
        <v>0</v>
      </c>
      <c r="C41" s="196">
        <v>0</v>
      </c>
      <c r="D41" s="196">
        <v>0</v>
      </c>
      <c r="E41" s="196">
        <v>0</v>
      </c>
      <c r="F41" s="196">
        <v>0</v>
      </c>
      <c r="G41" s="196">
        <v>0</v>
      </c>
      <c r="H41" s="196">
        <v>0</v>
      </c>
      <c r="I41" s="196">
        <v>0</v>
      </c>
      <c r="J41" s="196">
        <v>0</v>
      </c>
      <c r="K41" s="196">
        <v>0</v>
      </c>
      <c r="L41" s="196">
        <v>0</v>
      </c>
      <c r="M41" s="268">
        <f t="shared" si="10"/>
        <v>0</v>
      </c>
    </row>
    <row r="42" spans="1:13" x14ac:dyDescent="0.2">
      <c r="A42" s="329" t="s">
        <v>166</v>
      </c>
      <c r="B42" s="196">
        <v>0</v>
      </c>
      <c r="C42" s="196">
        <v>0</v>
      </c>
      <c r="D42" s="196">
        <v>0</v>
      </c>
      <c r="E42" s="196">
        <v>0</v>
      </c>
      <c r="F42" s="196">
        <v>0</v>
      </c>
      <c r="G42" s="196">
        <v>0</v>
      </c>
      <c r="H42" s="196">
        <v>0</v>
      </c>
      <c r="I42" s="196">
        <v>0</v>
      </c>
      <c r="J42" s="196">
        <v>0</v>
      </c>
      <c r="K42" s="196">
        <v>0</v>
      </c>
      <c r="L42" s="196">
        <v>0</v>
      </c>
      <c r="M42" s="268">
        <f t="shared" si="10"/>
        <v>0</v>
      </c>
    </row>
    <row r="43" spans="1:13" x14ac:dyDescent="0.2">
      <c r="A43" s="329" t="s">
        <v>167</v>
      </c>
      <c r="B43" s="196">
        <v>0</v>
      </c>
      <c r="C43" s="196">
        <v>0</v>
      </c>
      <c r="D43" s="196">
        <v>0</v>
      </c>
      <c r="E43" s="196">
        <v>0</v>
      </c>
      <c r="F43" s="196">
        <v>0</v>
      </c>
      <c r="G43" s="196">
        <v>0</v>
      </c>
      <c r="H43" s="196">
        <v>0</v>
      </c>
      <c r="I43" s="196">
        <v>0</v>
      </c>
      <c r="J43" s="196">
        <v>0</v>
      </c>
      <c r="K43" s="196">
        <v>0</v>
      </c>
      <c r="L43" s="196">
        <v>0</v>
      </c>
      <c r="M43" s="268">
        <f t="shared" si="10"/>
        <v>0</v>
      </c>
    </row>
    <row r="44" spans="1:13" x14ac:dyDescent="0.2">
      <c r="A44" s="329" t="s">
        <v>168</v>
      </c>
      <c r="B44" s="196">
        <v>0</v>
      </c>
      <c r="C44" s="196">
        <v>0</v>
      </c>
      <c r="D44" s="196">
        <v>0</v>
      </c>
      <c r="E44" s="196">
        <v>0</v>
      </c>
      <c r="F44" s="196">
        <v>0</v>
      </c>
      <c r="G44" s="196">
        <v>0</v>
      </c>
      <c r="H44" s="196">
        <v>0</v>
      </c>
      <c r="I44" s="196">
        <v>0</v>
      </c>
      <c r="J44" s="196">
        <v>0</v>
      </c>
      <c r="K44" s="196">
        <v>0</v>
      </c>
      <c r="L44" s="196">
        <v>0</v>
      </c>
      <c r="M44" s="268">
        <f t="shared" si="10"/>
        <v>0</v>
      </c>
    </row>
    <row r="45" spans="1:13" x14ac:dyDescent="0.2">
      <c r="A45" s="329" t="s">
        <v>169</v>
      </c>
      <c r="B45" s="196">
        <v>0</v>
      </c>
      <c r="C45" s="196">
        <v>0</v>
      </c>
      <c r="D45" s="196">
        <v>0</v>
      </c>
      <c r="E45" s="196">
        <v>0</v>
      </c>
      <c r="F45" s="196">
        <v>0</v>
      </c>
      <c r="G45" s="196">
        <v>0</v>
      </c>
      <c r="H45" s="196">
        <v>0</v>
      </c>
      <c r="I45" s="196">
        <v>0</v>
      </c>
      <c r="J45" s="196">
        <v>0</v>
      </c>
      <c r="K45" s="196">
        <v>0</v>
      </c>
      <c r="L45" s="196">
        <v>0</v>
      </c>
      <c r="M45" s="268">
        <f t="shared" si="10"/>
        <v>0</v>
      </c>
    </row>
    <row r="46" spans="1:13" x14ac:dyDescent="0.2">
      <c r="A46" s="329" t="s">
        <v>170</v>
      </c>
      <c r="B46" s="196">
        <v>0</v>
      </c>
      <c r="C46" s="196">
        <v>0</v>
      </c>
      <c r="D46" s="196">
        <v>0</v>
      </c>
      <c r="E46" s="196">
        <v>0</v>
      </c>
      <c r="F46" s="196">
        <v>0</v>
      </c>
      <c r="G46" s="196">
        <v>0</v>
      </c>
      <c r="H46" s="196">
        <v>0</v>
      </c>
      <c r="I46" s="196">
        <v>0</v>
      </c>
      <c r="J46" s="196">
        <v>0</v>
      </c>
      <c r="K46" s="196">
        <v>0</v>
      </c>
      <c r="L46" s="196">
        <v>0</v>
      </c>
      <c r="M46" s="268">
        <f t="shared" si="10"/>
        <v>0</v>
      </c>
    </row>
    <row r="47" spans="1:13" x14ac:dyDescent="0.2">
      <c r="A47" s="321" t="s">
        <v>171</v>
      </c>
      <c r="B47" s="196">
        <v>0</v>
      </c>
      <c r="C47" s="196">
        <v>0</v>
      </c>
      <c r="D47" s="196">
        <v>0</v>
      </c>
      <c r="E47" s="196">
        <v>0</v>
      </c>
      <c r="F47" s="196">
        <v>0</v>
      </c>
      <c r="G47" s="196">
        <v>0</v>
      </c>
      <c r="H47" s="196">
        <v>0</v>
      </c>
      <c r="I47" s="196">
        <v>0</v>
      </c>
      <c r="J47" s="196">
        <v>0</v>
      </c>
      <c r="K47" s="196">
        <v>0</v>
      </c>
      <c r="L47" s="196">
        <v>0</v>
      </c>
      <c r="M47" s="268">
        <f t="shared" si="10"/>
        <v>0</v>
      </c>
    </row>
    <row r="48" spans="1:13" x14ac:dyDescent="0.2">
      <c r="A48" s="323" t="s">
        <v>172</v>
      </c>
      <c r="B48" s="197">
        <f>SUM(B38:B47)</f>
        <v>0</v>
      </c>
      <c r="C48" s="197">
        <f>SUM(C38:C47)</f>
        <v>0</v>
      </c>
      <c r="D48" s="197">
        <f t="shared" ref="D48:L48" si="11">SUM(D38:D47)</f>
        <v>0</v>
      </c>
      <c r="E48" s="197">
        <f t="shared" si="11"/>
        <v>0</v>
      </c>
      <c r="F48" s="197">
        <f t="shared" si="11"/>
        <v>0</v>
      </c>
      <c r="G48" s="197">
        <f t="shared" si="11"/>
        <v>0</v>
      </c>
      <c r="H48" s="197">
        <f t="shared" si="11"/>
        <v>0</v>
      </c>
      <c r="I48" s="197">
        <f t="shared" si="11"/>
        <v>0</v>
      </c>
      <c r="J48" s="197">
        <f t="shared" si="11"/>
        <v>0</v>
      </c>
      <c r="K48" s="197">
        <f t="shared" si="11"/>
        <v>0</v>
      </c>
      <c r="L48" s="197">
        <f t="shared" si="11"/>
        <v>0</v>
      </c>
      <c r="M48" s="273">
        <f>SUM(B48:L48)</f>
        <v>0</v>
      </c>
    </row>
    <row r="49" spans="1:13" x14ac:dyDescent="0.2">
      <c r="A49" s="319" t="s">
        <v>173</v>
      </c>
      <c r="B49" s="251"/>
      <c r="C49" s="251"/>
      <c r="D49" s="251"/>
      <c r="E49" s="251"/>
      <c r="F49" s="251"/>
      <c r="G49" s="251"/>
      <c r="H49" s="251"/>
      <c r="I49" s="251"/>
      <c r="J49" s="251"/>
      <c r="K49" s="251"/>
      <c r="L49" s="251"/>
      <c r="M49" s="284"/>
    </row>
    <row r="50" spans="1:13" x14ac:dyDescent="0.2">
      <c r="A50" s="330" t="s">
        <v>174</v>
      </c>
      <c r="B50" s="238">
        <v>0</v>
      </c>
      <c r="C50" s="238">
        <v>0</v>
      </c>
      <c r="D50" s="238">
        <v>0</v>
      </c>
      <c r="E50" s="238">
        <v>0</v>
      </c>
      <c r="F50" s="238">
        <v>0</v>
      </c>
      <c r="G50" s="238">
        <v>0</v>
      </c>
      <c r="H50" s="238">
        <v>0</v>
      </c>
      <c r="I50" s="238">
        <v>0</v>
      </c>
      <c r="J50" s="238">
        <v>0</v>
      </c>
      <c r="K50" s="238">
        <v>0</v>
      </c>
      <c r="L50" s="238">
        <v>0</v>
      </c>
      <c r="M50" s="288">
        <f>SUM(B50:L50)</f>
        <v>0</v>
      </c>
    </row>
    <row r="51" spans="1:13" x14ac:dyDescent="0.2">
      <c r="A51" s="329" t="s">
        <v>175</v>
      </c>
      <c r="B51" s="196">
        <v>0</v>
      </c>
      <c r="C51" s="196">
        <v>0</v>
      </c>
      <c r="D51" s="196">
        <v>0</v>
      </c>
      <c r="E51" s="196">
        <v>0</v>
      </c>
      <c r="F51" s="196">
        <v>0</v>
      </c>
      <c r="G51" s="196">
        <v>0</v>
      </c>
      <c r="H51" s="196">
        <v>0</v>
      </c>
      <c r="I51" s="196">
        <v>0</v>
      </c>
      <c r="J51" s="196">
        <v>0</v>
      </c>
      <c r="K51" s="196">
        <v>0</v>
      </c>
      <c r="L51" s="196">
        <v>0</v>
      </c>
      <c r="M51" s="268">
        <f>SUM(B51:L51)</f>
        <v>0</v>
      </c>
    </row>
    <row r="52" spans="1:13" x14ac:dyDescent="0.2">
      <c r="A52" s="329" t="s">
        <v>176</v>
      </c>
      <c r="B52" s="196">
        <v>0</v>
      </c>
      <c r="C52" s="196">
        <v>0</v>
      </c>
      <c r="D52" s="196">
        <v>0</v>
      </c>
      <c r="E52" s="196">
        <v>0</v>
      </c>
      <c r="F52" s="196">
        <v>0</v>
      </c>
      <c r="G52" s="196">
        <v>0</v>
      </c>
      <c r="H52" s="196">
        <v>0</v>
      </c>
      <c r="I52" s="196">
        <v>0</v>
      </c>
      <c r="J52" s="196">
        <v>0</v>
      </c>
      <c r="K52" s="196">
        <v>0</v>
      </c>
      <c r="L52" s="196">
        <v>0</v>
      </c>
      <c r="M52" s="268">
        <f t="shared" ref="M52:M64" si="12">SUM(B52:L52)</f>
        <v>0</v>
      </c>
    </row>
    <row r="53" spans="1:13" x14ac:dyDescent="0.2">
      <c r="A53" s="329" t="s">
        <v>177</v>
      </c>
      <c r="B53" s="196">
        <v>0</v>
      </c>
      <c r="C53" s="196">
        <v>0</v>
      </c>
      <c r="D53" s="196">
        <v>0</v>
      </c>
      <c r="E53" s="196">
        <v>0</v>
      </c>
      <c r="F53" s="196">
        <v>0</v>
      </c>
      <c r="G53" s="196">
        <v>0</v>
      </c>
      <c r="H53" s="196">
        <v>0</v>
      </c>
      <c r="I53" s="196">
        <v>0</v>
      </c>
      <c r="J53" s="196">
        <v>0</v>
      </c>
      <c r="K53" s="196">
        <v>0</v>
      </c>
      <c r="L53" s="196">
        <v>0</v>
      </c>
      <c r="M53" s="268">
        <f t="shared" si="12"/>
        <v>0</v>
      </c>
    </row>
    <row r="54" spans="1:13" ht="24" x14ac:dyDescent="0.2">
      <c r="A54" s="331" t="s">
        <v>178</v>
      </c>
      <c r="B54" s="196">
        <v>0</v>
      </c>
      <c r="C54" s="196">
        <v>0</v>
      </c>
      <c r="D54" s="196">
        <v>0</v>
      </c>
      <c r="E54" s="196">
        <v>0</v>
      </c>
      <c r="F54" s="196">
        <v>0</v>
      </c>
      <c r="G54" s="196">
        <v>0</v>
      </c>
      <c r="H54" s="196">
        <v>0</v>
      </c>
      <c r="I54" s="196">
        <v>0</v>
      </c>
      <c r="J54" s="196">
        <v>0</v>
      </c>
      <c r="K54" s="196">
        <v>0</v>
      </c>
      <c r="L54" s="196">
        <v>0</v>
      </c>
      <c r="M54" s="268">
        <f t="shared" si="12"/>
        <v>0</v>
      </c>
    </row>
    <row r="55" spans="1:13" x14ac:dyDescent="0.2">
      <c r="A55" s="329" t="s">
        <v>179</v>
      </c>
      <c r="B55" s="196">
        <v>0</v>
      </c>
      <c r="C55" s="196">
        <v>0</v>
      </c>
      <c r="D55" s="196">
        <v>0</v>
      </c>
      <c r="E55" s="196">
        <v>0</v>
      </c>
      <c r="F55" s="196">
        <v>0</v>
      </c>
      <c r="G55" s="196">
        <v>0</v>
      </c>
      <c r="H55" s="196">
        <v>0</v>
      </c>
      <c r="I55" s="196">
        <v>0</v>
      </c>
      <c r="J55" s="196">
        <v>0</v>
      </c>
      <c r="K55" s="196">
        <v>0</v>
      </c>
      <c r="L55" s="196">
        <v>0</v>
      </c>
      <c r="M55" s="268">
        <f t="shared" si="12"/>
        <v>0</v>
      </c>
    </row>
    <row r="56" spans="1:13" x14ac:dyDescent="0.2">
      <c r="A56" s="329" t="s">
        <v>180</v>
      </c>
      <c r="B56" s="196">
        <v>0</v>
      </c>
      <c r="C56" s="196">
        <v>0</v>
      </c>
      <c r="D56" s="196">
        <v>0</v>
      </c>
      <c r="E56" s="196">
        <v>0</v>
      </c>
      <c r="F56" s="196">
        <v>0</v>
      </c>
      <c r="G56" s="196">
        <v>0</v>
      </c>
      <c r="H56" s="196">
        <v>0</v>
      </c>
      <c r="I56" s="196">
        <v>0</v>
      </c>
      <c r="J56" s="196">
        <v>0</v>
      </c>
      <c r="K56" s="196">
        <v>0</v>
      </c>
      <c r="L56" s="196">
        <v>0</v>
      </c>
      <c r="M56" s="268">
        <f t="shared" si="12"/>
        <v>0</v>
      </c>
    </row>
    <row r="57" spans="1:13" x14ac:dyDescent="0.2">
      <c r="A57" s="329" t="s">
        <v>181</v>
      </c>
      <c r="B57" s="196">
        <v>0</v>
      </c>
      <c r="C57" s="196">
        <v>0</v>
      </c>
      <c r="D57" s="196">
        <v>0</v>
      </c>
      <c r="E57" s="196">
        <v>0</v>
      </c>
      <c r="F57" s="196">
        <v>0</v>
      </c>
      <c r="G57" s="196">
        <v>0</v>
      </c>
      <c r="H57" s="196">
        <v>0</v>
      </c>
      <c r="I57" s="196">
        <v>0</v>
      </c>
      <c r="J57" s="196">
        <v>0</v>
      </c>
      <c r="K57" s="196">
        <v>0</v>
      </c>
      <c r="L57" s="196">
        <v>0</v>
      </c>
      <c r="M57" s="268">
        <f t="shared" si="12"/>
        <v>0</v>
      </c>
    </row>
    <row r="58" spans="1:13" x14ac:dyDescent="0.2">
      <c r="A58" s="329" t="s">
        <v>182</v>
      </c>
      <c r="B58" s="196">
        <v>0</v>
      </c>
      <c r="C58" s="196">
        <v>0</v>
      </c>
      <c r="D58" s="196">
        <v>0</v>
      </c>
      <c r="E58" s="196">
        <v>0</v>
      </c>
      <c r="F58" s="196">
        <v>0</v>
      </c>
      <c r="G58" s="196">
        <v>0</v>
      </c>
      <c r="H58" s="196">
        <v>0</v>
      </c>
      <c r="I58" s="196">
        <v>0</v>
      </c>
      <c r="J58" s="196">
        <v>0</v>
      </c>
      <c r="K58" s="196">
        <v>0</v>
      </c>
      <c r="L58" s="196">
        <v>0</v>
      </c>
      <c r="M58" s="268">
        <f t="shared" si="12"/>
        <v>0</v>
      </c>
    </row>
    <row r="59" spans="1:13" x14ac:dyDescent="0.2">
      <c r="A59" s="329" t="s">
        <v>183</v>
      </c>
      <c r="B59" s="196">
        <v>0</v>
      </c>
      <c r="C59" s="196">
        <v>0</v>
      </c>
      <c r="D59" s="196">
        <v>0</v>
      </c>
      <c r="E59" s="196">
        <v>0</v>
      </c>
      <c r="F59" s="196">
        <v>0</v>
      </c>
      <c r="G59" s="196">
        <v>0</v>
      </c>
      <c r="H59" s="196">
        <v>0</v>
      </c>
      <c r="I59" s="196">
        <v>0</v>
      </c>
      <c r="J59" s="196">
        <v>0</v>
      </c>
      <c r="K59" s="196">
        <v>0</v>
      </c>
      <c r="L59" s="196">
        <v>0</v>
      </c>
      <c r="M59" s="268">
        <f t="shared" si="12"/>
        <v>0</v>
      </c>
    </row>
    <row r="60" spans="1:13" x14ac:dyDescent="0.2">
      <c r="A60" s="329" t="s">
        <v>184</v>
      </c>
      <c r="B60" s="196">
        <v>0</v>
      </c>
      <c r="C60" s="196">
        <v>0</v>
      </c>
      <c r="D60" s="196">
        <v>0</v>
      </c>
      <c r="E60" s="196">
        <v>0</v>
      </c>
      <c r="F60" s="196">
        <v>0</v>
      </c>
      <c r="G60" s="196">
        <v>0</v>
      </c>
      <c r="H60" s="196">
        <v>0</v>
      </c>
      <c r="I60" s="196">
        <v>0</v>
      </c>
      <c r="J60" s="196">
        <v>0</v>
      </c>
      <c r="K60" s="196">
        <v>0</v>
      </c>
      <c r="L60" s="196">
        <v>0</v>
      </c>
      <c r="M60" s="268">
        <f t="shared" si="12"/>
        <v>0</v>
      </c>
    </row>
    <row r="61" spans="1:13" x14ac:dyDescent="0.2">
      <c r="A61" s="329" t="s">
        <v>185</v>
      </c>
      <c r="B61" s="196">
        <v>0</v>
      </c>
      <c r="C61" s="196">
        <v>0</v>
      </c>
      <c r="D61" s="196">
        <v>0</v>
      </c>
      <c r="E61" s="196">
        <v>0</v>
      </c>
      <c r="F61" s="196">
        <v>0</v>
      </c>
      <c r="G61" s="196">
        <v>0</v>
      </c>
      <c r="H61" s="196">
        <v>0</v>
      </c>
      <c r="I61" s="196">
        <v>0</v>
      </c>
      <c r="J61" s="196">
        <v>0</v>
      </c>
      <c r="K61" s="196">
        <v>0</v>
      </c>
      <c r="L61" s="196">
        <v>0</v>
      </c>
      <c r="M61" s="268">
        <f t="shared" si="12"/>
        <v>0</v>
      </c>
    </row>
    <row r="62" spans="1:13" x14ac:dyDescent="0.2">
      <c r="A62" s="329" t="s">
        <v>186</v>
      </c>
      <c r="B62" s="196">
        <v>0</v>
      </c>
      <c r="C62" s="196">
        <v>0</v>
      </c>
      <c r="D62" s="196">
        <v>0</v>
      </c>
      <c r="E62" s="196">
        <v>0</v>
      </c>
      <c r="F62" s="196">
        <v>0</v>
      </c>
      <c r="G62" s="196">
        <v>0</v>
      </c>
      <c r="H62" s="196">
        <v>0</v>
      </c>
      <c r="I62" s="196">
        <v>0</v>
      </c>
      <c r="J62" s="196">
        <v>0</v>
      </c>
      <c r="K62" s="196">
        <v>0</v>
      </c>
      <c r="L62" s="196">
        <v>0</v>
      </c>
      <c r="M62" s="268">
        <f t="shared" si="12"/>
        <v>0</v>
      </c>
    </row>
    <row r="63" spans="1:13" x14ac:dyDescent="0.2">
      <c r="A63" s="329" t="s">
        <v>187</v>
      </c>
      <c r="B63" s="196">
        <v>0</v>
      </c>
      <c r="C63" s="196">
        <v>0</v>
      </c>
      <c r="D63" s="196">
        <v>0</v>
      </c>
      <c r="E63" s="196">
        <v>0</v>
      </c>
      <c r="F63" s="196">
        <v>0</v>
      </c>
      <c r="G63" s="196">
        <v>0</v>
      </c>
      <c r="H63" s="196">
        <v>0</v>
      </c>
      <c r="I63" s="196">
        <v>0</v>
      </c>
      <c r="J63" s="196">
        <v>0</v>
      </c>
      <c r="K63" s="196">
        <v>0</v>
      </c>
      <c r="L63" s="196">
        <v>0</v>
      </c>
      <c r="M63" s="268">
        <f t="shared" si="12"/>
        <v>0</v>
      </c>
    </row>
    <row r="64" spans="1:13" x14ac:dyDescent="0.2">
      <c r="A64" s="321" t="s">
        <v>188</v>
      </c>
      <c r="B64" s="196">
        <v>0</v>
      </c>
      <c r="C64" s="196">
        <v>0</v>
      </c>
      <c r="D64" s="196">
        <v>0</v>
      </c>
      <c r="E64" s="196">
        <v>0</v>
      </c>
      <c r="F64" s="196">
        <v>0</v>
      </c>
      <c r="G64" s="196">
        <v>0</v>
      </c>
      <c r="H64" s="196">
        <v>0</v>
      </c>
      <c r="I64" s="196">
        <v>0</v>
      </c>
      <c r="J64" s="196">
        <v>0</v>
      </c>
      <c r="K64" s="196">
        <v>0</v>
      </c>
      <c r="L64" s="196">
        <v>0</v>
      </c>
      <c r="M64" s="268">
        <f t="shared" si="12"/>
        <v>0</v>
      </c>
    </row>
    <row r="65" spans="1:13" x14ac:dyDescent="0.2">
      <c r="A65" s="323" t="s">
        <v>189</v>
      </c>
      <c r="B65" s="197">
        <f>SUM(B50:B64)</f>
        <v>0</v>
      </c>
      <c r="C65" s="197">
        <f t="shared" ref="C65:L65" si="13">SUM(C50:C64)</f>
        <v>0</v>
      </c>
      <c r="D65" s="197">
        <f t="shared" si="13"/>
        <v>0</v>
      </c>
      <c r="E65" s="197">
        <f t="shared" si="13"/>
        <v>0</v>
      </c>
      <c r="F65" s="197">
        <f t="shared" si="13"/>
        <v>0</v>
      </c>
      <c r="G65" s="197">
        <f t="shared" si="13"/>
        <v>0</v>
      </c>
      <c r="H65" s="197">
        <f t="shared" si="13"/>
        <v>0</v>
      </c>
      <c r="I65" s="197">
        <f t="shared" si="13"/>
        <v>0</v>
      </c>
      <c r="J65" s="197">
        <f t="shared" si="13"/>
        <v>0</v>
      </c>
      <c r="K65" s="197">
        <f t="shared" si="13"/>
        <v>0</v>
      </c>
      <c r="L65" s="197">
        <f t="shared" si="13"/>
        <v>0</v>
      </c>
      <c r="M65" s="273">
        <f>SUM(B65:L65)</f>
        <v>0</v>
      </c>
    </row>
    <row r="66" spans="1:13" x14ac:dyDescent="0.2">
      <c r="A66" s="319" t="s">
        <v>190</v>
      </c>
      <c r="B66" s="251"/>
      <c r="C66" s="251"/>
      <c r="D66" s="251"/>
      <c r="E66" s="251"/>
      <c r="F66" s="251"/>
      <c r="G66" s="251"/>
      <c r="H66" s="251"/>
      <c r="I66" s="251"/>
      <c r="J66" s="251"/>
      <c r="K66" s="251"/>
      <c r="L66" s="251"/>
      <c r="M66" s="284"/>
    </row>
    <row r="67" spans="1:13" hidden="1" x14ac:dyDescent="0.2">
      <c r="A67" s="329" t="s">
        <v>191</v>
      </c>
      <c r="B67" s="196">
        <v>0</v>
      </c>
      <c r="C67" s="196">
        <v>0</v>
      </c>
      <c r="D67" s="196">
        <v>0</v>
      </c>
      <c r="E67" s="196">
        <v>0</v>
      </c>
      <c r="F67" s="196">
        <v>0</v>
      </c>
      <c r="G67" s="196">
        <v>0</v>
      </c>
      <c r="H67" s="196">
        <v>0</v>
      </c>
      <c r="I67" s="196">
        <v>0</v>
      </c>
      <c r="J67" s="196">
        <v>0</v>
      </c>
      <c r="K67" s="196">
        <v>0</v>
      </c>
      <c r="L67" s="196">
        <v>0</v>
      </c>
      <c r="M67" s="268">
        <f>SUM(B67:L67)</f>
        <v>0</v>
      </c>
    </row>
    <row r="68" spans="1:13" hidden="1" x14ac:dyDescent="0.2">
      <c r="A68" s="329" t="s">
        <v>192</v>
      </c>
      <c r="B68" s="196">
        <v>0</v>
      </c>
      <c r="C68" s="196">
        <v>0</v>
      </c>
      <c r="D68" s="196">
        <v>0</v>
      </c>
      <c r="E68" s="196">
        <v>0</v>
      </c>
      <c r="F68" s="196">
        <v>0</v>
      </c>
      <c r="G68" s="196">
        <v>0</v>
      </c>
      <c r="H68" s="196">
        <v>0</v>
      </c>
      <c r="I68" s="196">
        <v>0</v>
      </c>
      <c r="J68" s="196">
        <v>0</v>
      </c>
      <c r="K68" s="196">
        <v>0</v>
      </c>
      <c r="L68" s="196">
        <v>0</v>
      </c>
      <c r="M68" s="268">
        <f t="shared" ref="M68:M72" si="14">SUM(B68:L68)</f>
        <v>0</v>
      </c>
    </row>
    <row r="69" spans="1:13" hidden="1" x14ac:dyDescent="0.2">
      <c r="A69" s="329" t="s">
        <v>193</v>
      </c>
      <c r="B69" s="196">
        <v>0</v>
      </c>
      <c r="C69" s="196">
        <v>0</v>
      </c>
      <c r="D69" s="196">
        <v>0</v>
      </c>
      <c r="E69" s="196">
        <v>0</v>
      </c>
      <c r="F69" s="196">
        <v>0</v>
      </c>
      <c r="G69" s="196">
        <v>0</v>
      </c>
      <c r="H69" s="196">
        <v>0</v>
      </c>
      <c r="I69" s="196">
        <v>0</v>
      </c>
      <c r="J69" s="196">
        <v>0</v>
      </c>
      <c r="K69" s="196">
        <v>0</v>
      </c>
      <c r="L69" s="196">
        <v>0</v>
      </c>
      <c r="M69" s="268">
        <f t="shared" si="14"/>
        <v>0</v>
      </c>
    </row>
    <row r="70" spans="1:13" hidden="1" x14ac:dyDescent="0.2">
      <c r="A70" s="329" t="s">
        <v>194</v>
      </c>
      <c r="B70" s="196">
        <v>0</v>
      </c>
      <c r="C70" s="196">
        <v>0</v>
      </c>
      <c r="D70" s="196">
        <v>0</v>
      </c>
      <c r="E70" s="196">
        <v>0</v>
      </c>
      <c r="F70" s="196">
        <v>0</v>
      </c>
      <c r="G70" s="196">
        <v>0</v>
      </c>
      <c r="H70" s="196">
        <v>0</v>
      </c>
      <c r="I70" s="196">
        <v>0</v>
      </c>
      <c r="J70" s="196">
        <v>0</v>
      </c>
      <c r="K70" s="196">
        <v>0</v>
      </c>
      <c r="L70" s="196">
        <v>0</v>
      </c>
      <c r="M70" s="268">
        <f t="shared" si="14"/>
        <v>0</v>
      </c>
    </row>
    <row r="71" spans="1:13" hidden="1" x14ac:dyDescent="0.2">
      <c r="A71" s="329" t="s">
        <v>195</v>
      </c>
      <c r="B71" s="196">
        <v>0</v>
      </c>
      <c r="C71" s="196">
        <v>0</v>
      </c>
      <c r="D71" s="196">
        <v>0</v>
      </c>
      <c r="E71" s="196">
        <v>0</v>
      </c>
      <c r="F71" s="196">
        <v>0</v>
      </c>
      <c r="G71" s="196">
        <v>0</v>
      </c>
      <c r="H71" s="196">
        <v>0</v>
      </c>
      <c r="I71" s="196">
        <v>0</v>
      </c>
      <c r="J71" s="196">
        <v>0</v>
      </c>
      <c r="K71" s="196">
        <v>0</v>
      </c>
      <c r="L71" s="196">
        <v>0</v>
      </c>
      <c r="M71" s="268">
        <f t="shared" si="14"/>
        <v>0</v>
      </c>
    </row>
    <row r="72" spans="1:13" hidden="1" x14ac:dyDescent="0.2">
      <c r="A72" s="329" t="s">
        <v>196</v>
      </c>
      <c r="B72" s="196">
        <v>0</v>
      </c>
      <c r="C72" s="196">
        <v>0</v>
      </c>
      <c r="D72" s="196">
        <v>0</v>
      </c>
      <c r="E72" s="196">
        <v>0</v>
      </c>
      <c r="F72" s="196">
        <v>0</v>
      </c>
      <c r="G72" s="196">
        <v>0</v>
      </c>
      <c r="H72" s="196">
        <v>0</v>
      </c>
      <c r="I72" s="196">
        <v>0</v>
      </c>
      <c r="J72" s="196">
        <v>0</v>
      </c>
      <c r="K72" s="196">
        <v>0</v>
      </c>
      <c r="L72" s="196">
        <v>0</v>
      </c>
      <c r="M72" s="268">
        <f t="shared" si="14"/>
        <v>0</v>
      </c>
    </row>
    <row r="73" spans="1:13" hidden="1" x14ac:dyDescent="0.2">
      <c r="A73" s="323" t="s">
        <v>197</v>
      </c>
      <c r="B73" s="197">
        <f>SUM(B67:B72)</f>
        <v>0</v>
      </c>
      <c r="C73" s="197">
        <f>SUM(C67:C72)</f>
        <v>0</v>
      </c>
      <c r="D73" s="197">
        <f t="shared" ref="D73:L73" si="15">SUM(D67:D72)</f>
        <v>0</v>
      </c>
      <c r="E73" s="197">
        <f t="shared" si="15"/>
        <v>0</v>
      </c>
      <c r="F73" s="197">
        <f t="shared" si="15"/>
        <v>0</v>
      </c>
      <c r="G73" s="197">
        <f t="shared" si="15"/>
        <v>0</v>
      </c>
      <c r="H73" s="197">
        <f t="shared" si="15"/>
        <v>0</v>
      </c>
      <c r="I73" s="197">
        <f t="shared" si="15"/>
        <v>0</v>
      </c>
      <c r="J73" s="197">
        <f t="shared" si="15"/>
        <v>0</v>
      </c>
      <c r="K73" s="197">
        <f t="shared" si="15"/>
        <v>0</v>
      </c>
      <c r="L73" s="197">
        <f t="shared" si="15"/>
        <v>0</v>
      </c>
      <c r="M73" s="273">
        <f>SUM(B73:L73)</f>
        <v>0</v>
      </c>
    </row>
    <row r="74" spans="1:13" x14ac:dyDescent="0.2">
      <c r="A74" s="332" t="s">
        <v>198</v>
      </c>
      <c r="B74" s="251"/>
      <c r="C74" s="251"/>
      <c r="D74" s="251"/>
      <c r="E74" s="251"/>
      <c r="F74" s="251"/>
      <c r="G74" s="251"/>
      <c r="H74" s="251"/>
      <c r="I74" s="251"/>
      <c r="J74" s="251"/>
      <c r="K74" s="251"/>
      <c r="L74" s="251"/>
      <c r="M74" s="284"/>
    </row>
    <row r="75" spans="1:13" x14ac:dyDescent="0.2">
      <c r="A75" s="329" t="s">
        <v>199</v>
      </c>
      <c r="B75" s="196">
        <v>0</v>
      </c>
      <c r="C75" s="196">
        <v>0</v>
      </c>
      <c r="D75" s="196">
        <v>0</v>
      </c>
      <c r="E75" s="196">
        <v>0</v>
      </c>
      <c r="F75" s="196">
        <v>0</v>
      </c>
      <c r="G75" s="196">
        <v>0</v>
      </c>
      <c r="H75" s="196">
        <v>0</v>
      </c>
      <c r="I75" s="196">
        <v>0</v>
      </c>
      <c r="J75" s="196">
        <v>0</v>
      </c>
      <c r="K75" s="196">
        <v>0</v>
      </c>
      <c r="L75" s="196">
        <v>0</v>
      </c>
      <c r="M75" s="268">
        <f>SUM(B75:L75)</f>
        <v>0</v>
      </c>
    </row>
    <row r="76" spans="1:13" x14ac:dyDescent="0.2">
      <c r="A76" s="329" t="s">
        <v>200</v>
      </c>
      <c r="B76" s="196">
        <v>0</v>
      </c>
      <c r="C76" s="196">
        <v>0</v>
      </c>
      <c r="D76" s="196">
        <v>0</v>
      </c>
      <c r="E76" s="196">
        <v>0</v>
      </c>
      <c r="F76" s="196">
        <v>0</v>
      </c>
      <c r="G76" s="196">
        <v>0</v>
      </c>
      <c r="H76" s="196">
        <v>0</v>
      </c>
      <c r="I76" s="196">
        <v>0</v>
      </c>
      <c r="J76" s="196">
        <v>0</v>
      </c>
      <c r="K76" s="196">
        <v>0</v>
      </c>
      <c r="L76" s="196">
        <v>0</v>
      </c>
      <c r="M76" s="268">
        <f t="shared" ref="M76:M79" si="16">SUM(B76:L76)</f>
        <v>0</v>
      </c>
    </row>
    <row r="77" spans="1:13" x14ac:dyDescent="0.2">
      <c r="A77" s="329" t="s">
        <v>201</v>
      </c>
      <c r="B77" s="196">
        <v>0</v>
      </c>
      <c r="C77" s="196">
        <v>0</v>
      </c>
      <c r="D77" s="196">
        <v>0</v>
      </c>
      <c r="E77" s="196">
        <v>0</v>
      </c>
      <c r="F77" s="196">
        <v>0</v>
      </c>
      <c r="G77" s="196">
        <v>0</v>
      </c>
      <c r="H77" s="196">
        <v>0</v>
      </c>
      <c r="I77" s="196">
        <v>0</v>
      </c>
      <c r="J77" s="196">
        <v>0</v>
      </c>
      <c r="K77" s="196">
        <v>0</v>
      </c>
      <c r="L77" s="196">
        <v>0</v>
      </c>
      <c r="M77" s="268">
        <f t="shared" si="16"/>
        <v>0</v>
      </c>
    </row>
    <row r="78" spans="1:13" x14ac:dyDescent="0.2">
      <c r="A78" s="329" t="s">
        <v>202</v>
      </c>
      <c r="B78" s="196">
        <v>0</v>
      </c>
      <c r="C78" s="196">
        <v>0</v>
      </c>
      <c r="D78" s="196">
        <v>0</v>
      </c>
      <c r="E78" s="196">
        <v>0</v>
      </c>
      <c r="F78" s="196">
        <v>0</v>
      </c>
      <c r="G78" s="196">
        <v>0</v>
      </c>
      <c r="H78" s="196">
        <v>0</v>
      </c>
      <c r="I78" s="196">
        <v>0</v>
      </c>
      <c r="J78" s="196">
        <v>0</v>
      </c>
      <c r="K78" s="196">
        <v>0</v>
      </c>
      <c r="L78" s="196">
        <v>0</v>
      </c>
      <c r="M78" s="268">
        <f t="shared" si="16"/>
        <v>0</v>
      </c>
    </row>
    <row r="79" spans="1:13" x14ac:dyDescent="0.2">
      <c r="A79" s="329" t="s">
        <v>203</v>
      </c>
      <c r="B79" s="196">
        <v>0</v>
      </c>
      <c r="C79" s="196">
        <v>0</v>
      </c>
      <c r="D79" s="196">
        <v>0</v>
      </c>
      <c r="E79" s="196">
        <v>0</v>
      </c>
      <c r="F79" s="196">
        <v>0</v>
      </c>
      <c r="G79" s="196">
        <v>0</v>
      </c>
      <c r="H79" s="196">
        <v>0</v>
      </c>
      <c r="I79" s="196">
        <v>0</v>
      </c>
      <c r="J79" s="196">
        <v>0</v>
      </c>
      <c r="K79" s="196">
        <v>0</v>
      </c>
      <c r="L79" s="196">
        <v>0</v>
      </c>
      <c r="M79" s="268">
        <f t="shared" si="16"/>
        <v>0</v>
      </c>
    </row>
    <row r="80" spans="1:13" x14ac:dyDescent="0.2">
      <c r="A80" s="323" t="s">
        <v>204</v>
      </c>
      <c r="B80" s="197">
        <f>SUM(B75:B79)</f>
        <v>0</v>
      </c>
      <c r="C80" s="197">
        <f>SUM(C75:C79)</f>
        <v>0</v>
      </c>
      <c r="D80" s="197">
        <f t="shared" ref="D80:L80" si="17">SUM(D75:D79)</f>
        <v>0</v>
      </c>
      <c r="E80" s="197">
        <f t="shared" si="17"/>
        <v>0</v>
      </c>
      <c r="F80" s="197">
        <f t="shared" si="17"/>
        <v>0</v>
      </c>
      <c r="G80" s="197">
        <f t="shared" si="17"/>
        <v>0</v>
      </c>
      <c r="H80" s="197">
        <f t="shared" si="17"/>
        <v>0</v>
      </c>
      <c r="I80" s="197">
        <f t="shared" si="17"/>
        <v>0</v>
      </c>
      <c r="J80" s="197">
        <f t="shared" si="17"/>
        <v>0</v>
      </c>
      <c r="K80" s="197">
        <f t="shared" si="17"/>
        <v>0</v>
      </c>
      <c r="L80" s="197">
        <f t="shared" si="17"/>
        <v>0</v>
      </c>
      <c r="M80" s="273">
        <f>SUM(B80:L80)</f>
        <v>0</v>
      </c>
    </row>
    <row r="81" spans="1:13" x14ac:dyDescent="0.2">
      <c r="A81" s="319" t="s">
        <v>205</v>
      </c>
      <c r="B81" s="251"/>
      <c r="C81" s="251"/>
      <c r="D81" s="251"/>
      <c r="E81" s="251"/>
      <c r="F81" s="251"/>
      <c r="G81" s="251"/>
      <c r="H81" s="251"/>
      <c r="I81" s="251"/>
      <c r="J81" s="251"/>
      <c r="K81" s="251"/>
      <c r="L81" s="251"/>
      <c r="M81" s="284"/>
    </row>
    <row r="82" spans="1:13" x14ac:dyDescent="0.2">
      <c r="A82" s="324" t="s">
        <v>206</v>
      </c>
      <c r="B82" s="196">
        <v>0</v>
      </c>
      <c r="C82" s="196">
        <v>0</v>
      </c>
      <c r="D82" s="196">
        <v>0</v>
      </c>
      <c r="E82" s="196">
        <v>0</v>
      </c>
      <c r="F82" s="196">
        <v>0</v>
      </c>
      <c r="G82" s="196">
        <v>0</v>
      </c>
      <c r="H82" s="196">
        <v>0</v>
      </c>
      <c r="I82" s="196">
        <v>0</v>
      </c>
      <c r="J82" s="196">
        <v>0</v>
      </c>
      <c r="K82" s="196">
        <v>0</v>
      </c>
      <c r="L82" s="196">
        <v>0</v>
      </c>
      <c r="M82" s="268">
        <f t="shared" ref="M82:M89" si="18">SUM(B82:L82)</f>
        <v>0</v>
      </c>
    </row>
    <row r="83" spans="1:13" x14ac:dyDescent="0.2">
      <c r="A83" s="333" t="s">
        <v>207</v>
      </c>
      <c r="B83" s="237">
        <v>0</v>
      </c>
      <c r="C83" s="237">
        <v>0</v>
      </c>
      <c r="D83" s="237">
        <v>0</v>
      </c>
      <c r="E83" s="237">
        <v>0</v>
      </c>
      <c r="F83" s="237">
        <v>0</v>
      </c>
      <c r="G83" s="237">
        <v>0</v>
      </c>
      <c r="H83" s="237">
        <v>0</v>
      </c>
      <c r="I83" s="237">
        <v>0</v>
      </c>
      <c r="J83" s="237">
        <v>0</v>
      </c>
      <c r="K83" s="237">
        <v>0</v>
      </c>
      <c r="L83" s="237">
        <v>0</v>
      </c>
      <c r="M83" s="280">
        <f t="shared" si="18"/>
        <v>0</v>
      </c>
    </row>
    <row r="84" spans="1:13" x14ac:dyDescent="0.2">
      <c r="A84" s="323" t="s">
        <v>208</v>
      </c>
      <c r="B84" s="197">
        <f>SUM(B82:B83)</f>
        <v>0</v>
      </c>
      <c r="C84" s="197">
        <f t="shared" ref="C84:L84" si="19">SUM(C82:C83)</f>
        <v>0</v>
      </c>
      <c r="D84" s="197">
        <f t="shared" si="19"/>
        <v>0</v>
      </c>
      <c r="E84" s="197">
        <f t="shared" si="19"/>
        <v>0</v>
      </c>
      <c r="F84" s="197">
        <f t="shared" si="19"/>
        <v>0</v>
      </c>
      <c r="G84" s="197">
        <f t="shared" si="19"/>
        <v>0</v>
      </c>
      <c r="H84" s="197">
        <f t="shared" si="19"/>
        <v>0</v>
      </c>
      <c r="I84" s="197">
        <f t="shared" si="19"/>
        <v>0</v>
      </c>
      <c r="J84" s="197">
        <f t="shared" si="19"/>
        <v>0</v>
      </c>
      <c r="K84" s="197">
        <f t="shared" si="19"/>
        <v>0</v>
      </c>
      <c r="L84" s="197">
        <f t="shared" si="19"/>
        <v>0</v>
      </c>
      <c r="M84" s="273">
        <f t="shared" si="18"/>
        <v>0</v>
      </c>
    </row>
    <row r="85" spans="1:13" x14ac:dyDescent="0.2">
      <c r="A85" s="334" t="s">
        <v>209</v>
      </c>
      <c r="B85" s="198">
        <f t="shared" ref="B85:L85" si="20">B84+B80+B73+B65+B48+B36+B33+B28+B22+B18</f>
        <v>0</v>
      </c>
      <c r="C85" s="198">
        <f t="shared" si="20"/>
        <v>0</v>
      </c>
      <c r="D85" s="198">
        <f t="shared" si="20"/>
        <v>0</v>
      </c>
      <c r="E85" s="198">
        <f t="shared" si="20"/>
        <v>0</v>
      </c>
      <c r="F85" s="198">
        <f t="shared" si="20"/>
        <v>0</v>
      </c>
      <c r="G85" s="198">
        <f t="shared" si="20"/>
        <v>0</v>
      </c>
      <c r="H85" s="198">
        <f t="shared" si="20"/>
        <v>0</v>
      </c>
      <c r="I85" s="198">
        <f t="shared" si="20"/>
        <v>0</v>
      </c>
      <c r="J85" s="198">
        <f t="shared" si="20"/>
        <v>0</v>
      </c>
      <c r="K85" s="198">
        <f t="shared" si="20"/>
        <v>0</v>
      </c>
      <c r="L85" s="198">
        <f t="shared" si="20"/>
        <v>0</v>
      </c>
      <c r="M85" s="294">
        <f t="shared" si="18"/>
        <v>0</v>
      </c>
    </row>
    <row r="86" spans="1:13" x14ac:dyDescent="0.2">
      <c r="A86" s="335" t="s">
        <v>210</v>
      </c>
      <c r="B86" s="239">
        <f>B85-B28-B36-B50-B83</f>
        <v>0</v>
      </c>
      <c r="C86" s="239">
        <f t="shared" ref="C86:L86" si="21">C85-C28-C36-C50-C83</f>
        <v>0</v>
      </c>
      <c r="D86" s="239">
        <f t="shared" si="21"/>
        <v>0</v>
      </c>
      <c r="E86" s="239">
        <f t="shared" si="21"/>
        <v>0</v>
      </c>
      <c r="F86" s="239">
        <f t="shared" si="21"/>
        <v>0</v>
      </c>
      <c r="G86" s="239">
        <f t="shared" si="21"/>
        <v>0</v>
      </c>
      <c r="H86" s="239">
        <f t="shared" si="21"/>
        <v>0</v>
      </c>
      <c r="I86" s="239">
        <f t="shared" si="21"/>
        <v>0</v>
      </c>
      <c r="J86" s="239">
        <f t="shared" si="21"/>
        <v>0</v>
      </c>
      <c r="K86" s="239">
        <f t="shared" si="21"/>
        <v>0</v>
      </c>
      <c r="L86" s="239">
        <f t="shared" si="21"/>
        <v>0</v>
      </c>
      <c r="M86" s="283">
        <f t="shared" si="18"/>
        <v>0</v>
      </c>
    </row>
    <row r="87" spans="1:13" x14ac:dyDescent="0.2">
      <c r="A87" s="335" t="s">
        <v>211</v>
      </c>
      <c r="B87" s="239">
        <f t="shared" ref="B87:L87" si="22">ROUND(B86*$B$97,0)</f>
        <v>0</v>
      </c>
      <c r="C87" s="239">
        <f t="shared" si="22"/>
        <v>0</v>
      </c>
      <c r="D87" s="239">
        <f t="shared" si="22"/>
        <v>0</v>
      </c>
      <c r="E87" s="239">
        <f t="shared" si="22"/>
        <v>0</v>
      </c>
      <c r="F87" s="239">
        <f t="shared" si="22"/>
        <v>0</v>
      </c>
      <c r="G87" s="239">
        <f t="shared" si="22"/>
        <v>0</v>
      </c>
      <c r="H87" s="239">
        <f t="shared" si="22"/>
        <v>0</v>
      </c>
      <c r="I87" s="239">
        <f t="shared" si="22"/>
        <v>0</v>
      </c>
      <c r="J87" s="239">
        <f t="shared" si="22"/>
        <v>0</v>
      </c>
      <c r="K87" s="239">
        <f t="shared" si="22"/>
        <v>0</v>
      </c>
      <c r="L87" s="239">
        <f t="shared" si="22"/>
        <v>0</v>
      </c>
      <c r="M87" s="283">
        <f t="shared" si="18"/>
        <v>0</v>
      </c>
    </row>
    <row r="88" spans="1:13" x14ac:dyDescent="0.2">
      <c r="A88" s="336" t="s">
        <v>212</v>
      </c>
      <c r="B88" s="199">
        <f t="shared" ref="B88:L88" si="23">B85+B87</f>
        <v>0</v>
      </c>
      <c r="C88" s="199">
        <f t="shared" si="23"/>
        <v>0</v>
      </c>
      <c r="D88" s="199">
        <f t="shared" si="23"/>
        <v>0</v>
      </c>
      <c r="E88" s="199">
        <f t="shared" si="23"/>
        <v>0</v>
      </c>
      <c r="F88" s="199">
        <f t="shared" si="23"/>
        <v>0</v>
      </c>
      <c r="G88" s="199">
        <f t="shared" si="23"/>
        <v>0</v>
      </c>
      <c r="H88" s="199">
        <f t="shared" si="23"/>
        <v>0</v>
      </c>
      <c r="I88" s="199">
        <f t="shared" si="23"/>
        <v>0</v>
      </c>
      <c r="J88" s="199">
        <f t="shared" si="23"/>
        <v>0</v>
      </c>
      <c r="K88" s="199">
        <f t="shared" si="23"/>
        <v>0</v>
      </c>
      <c r="L88" s="199">
        <f t="shared" si="23"/>
        <v>0</v>
      </c>
      <c r="M88" s="297">
        <f t="shared" si="18"/>
        <v>0</v>
      </c>
    </row>
    <row r="89" spans="1:13" x14ac:dyDescent="0.2">
      <c r="A89" s="337" t="s">
        <v>213</v>
      </c>
      <c r="B89" s="205">
        <f>B88-B50</f>
        <v>0</v>
      </c>
      <c r="C89" s="205">
        <f t="shared" ref="C89:L89" si="24">C88-C50</f>
        <v>0</v>
      </c>
      <c r="D89" s="205">
        <f t="shared" si="24"/>
        <v>0</v>
      </c>
      <c r="E89" s="205">
        <f t="shared" si="24"/>
        <v>0</v>
      </c>
      <c r="F89" s="205">
        <f t="shared" si="24"/>
        <v>0</v>
      </c>
      <c r="G89" s="205">
        <f t="shared" si="24"/>
        <v>0</v>
      </c>
      <c r="H89" s="205">
        <f t="shared" si="24"/>
        <v>0</v>
      </c>
      <c r="I89" s="205">
        <f t="shared" si="24"/>
        <v>0</v>
      </c>
      <c r="J89" s="205">
        <f t="shared" si="24"/>
        <v>0</v>
      </c>
      <c r="K89" s="205">
        <f t="shared" si="24"/>
        <v>0</v>
      </c>
      <c r="L89" s="205">
        <f t="shared" si="24"/>
        <v>0</v>
      </c>
      <c r="M89" s="299">
        <f t="shared" si="18"/>
        <v>0</v>
      </c>
    </row>
    <row r="90" spans="1:13" x14ac:dyDescent="0.2">
      <c r="A90" s="343" t="s">
        <v>214</v>
      </c>
      <c r="B90" s="254">
        <v>0</v>
      </c>
      <c r="C90" s="254">
        <f t="shared" ref="C90:L90" si="25">-C50</f>
        <v>0</v>
      </c>
      <c r="D90" s="254">
        <f t="shared" si="25"/>
        <v>0</v>
      </c>
      <c r="E90" s="254">
        <f t="shared" si="25"/>
        <v>0</v>
      </c>
      <c r="F90" s="254">
        <f t="shared" si="25"/>
        <v>0</v>
      </c>
      <c r="G90" s="254">
        <f t="shared" si="25"/>
        <v>0</v>
      </c>
      <c r="H90" s="254">
        <f t="shared" si="25"/>
        <v>0</v>
      </c>
      <c r="I90" s="254">
        <f t="shared" si="25"/>
        <v>0</v>
      </c>
      <c r="J90" s="254">
        <f t="shared" si="25"/>
        <v>0</v>
      </c>
      <c r="K90" s="254">
        <f t="shared" si="25"/>
        <v>0</v>
      </c>
      <c r="L90" s="254">
        <f t="shared" si="25"/>
        <v>0</v>
      </c>
      <c r="M90" s="301">
        <f>-M50</f>
        <v>0</v>
      </c>
    </row>
    <row r="91" spans="1:13" x14ac:dyDescent="0.2">
      <c r="A91" s="338" t="s">
        <v>215</v>
      </c>
      <c r="B91" s="250">
        <f>B88</f>
        <v>0</v>
      </c>
      <c r="C91" s="250">
        <v>0</v>
      </c>
      <c r="D91" s="250">
        <v>0</v>
      </c>
      <c r="E91" s="250">
        <v>0</v>
      </c>
      <c r="F91" s="250">
        <v>0</v>
      </c>
      <c r="G91" s="250">
        <v>0</v>
      </c>
      <c r="H91" s="250">
        <v>0</v>
      </c>
      <c r="I91" s="250">
        <v>0</v>
      </c>
      <c r="J91" s="250">
        <v>0</v>
      </c>
      <c r="K91" s="250">
        <v>0</v>
      </c>
      <c r="L91" s="250">
        <v>0</v>
      </c>
      <c r="M91" s="303">
        <f>SUM(B91:L91)</f>
        <v>0</v>
      </c>
    </row>
    <row r="92" spans="1:13" x14ac:dyDescent="0.2">
      <c r="A92" s="344" t="s">
        <v>216</v>
      </c>
      <c r="B92" s="250">
        <v>0</v>
      </c>
      <c r="C92" s="250">
        <v>0</v>
      </c>
      <c r="D92" s="250">
        <v>0</v>
      </c>
      <c r="E92" s="250">
        <v>0</v>
      </c>
      <c r="F92" s="250">
        <v>0</v>
      </c>
      <c r="G92" s="250">
        <v>0</v>
      </c>
      <c r="H92" s="250">
        <v>0</v>
      </c>
      <c r="I92" s="250">
        <v>0</v>
      </c>
      <c r="J92" s="250">
        <v>0</v>
      </c>
      <c r="K92" s="250">
        <v>0</v>
      </c>
      <c r="L92" s="250">
        <v>0</v>
      </c>
      <c r="M92" s="303">
        <f t="shared" ref="M92:M93" si="26">SUM(B92:L92)</f>
        <v>0</v>
      </c>
    </row>
    <row r="93" spans="1:13" x14ac:dyDescent="0.2">
      <c r="A93" s="338" t="s">
        <v>217</v>
      </c>
      <c r="B93" s="250">
        <v>0</v>
      </c>
      <c r="C93" s="250">
        <v>0</v>
      </c>
      <c r="D93" s="250">
        <v>0</v>
      </c>
      <c r="E93" s="250">
        <v>0</v>
      </c>
      <c r="F93" s="250">
        <v>0</v>
      </c>
      <c r="G93" s="250">
        <v>0</v>
      </c>
      <c r="H93" s="250">
        <v>0</v>
      </c>
      <c r="I93" s="250">
        <v>0</v>
      </c>
      <c r="J93" s="250">
        <v>0</v>
      </c>
      <c r="K93" s="250">
        <v>0</v>
      </c>
      <c r="L93" s="250">
        <v>0</v>
      </c>
      <c r="M93" s="303">
        <f t="shared" si="26"/>
        <v>0</v>
      </c>
    </row>
    <row r="94" spans="1:13" x14ac:dyDescent="0.2">
      <c r="A94" s="338" t="s">
        <v>218</v>
      </c>
      <c r="B94" s="250">
        <v>0</v>
      </c>
      <c r="C94" s="250">
        <v>0</v>
      </c>
      <c r="D94" s="250">
        <v>0</v>
      </c>
      <c r="E94" s="250">
        <v>0</v>
      </c>
      <c r="F94" s="250">
        <v>0</v>
      </c>
      <c r="G94" s="250">
        <v>0</v>
      </c>
      <c r="H94" s="250">
        <v>0</v>
      </c>
      <c r="I94" s="250">
        <v>0</v>
      </c>
      <c r="J94" s="250">
        <v>0</v>
      </c>
      <c r="K94" s="250">
        <v>0</v>
      </c>
      <c r="L94" s="250">
        <v>0</v>
      </c>
      <c r="M94" s="303">
        <f>SUM(B94:L94)</f>
        <v>0</v>
      </c>
    </row>
    <row r="95" spans="1:13" x14ac:dyDescent="0.2">
      <c r="A95" s="339" t="s">
        <v>219</v>
      </c>
      <c r="B95" s="206">
        <f>SUM(B90:B94)</f>
        <v>0</v>
      </c>
      <c r="C95" s="206">
        <f t="shared" ref="C95:L95" si="27">SUM(C90:C94)</f>
        <v>0</v>
      </c>
      <c r="D95" s="206">
        <f t="shared" si="27"/>
        <v>0</v>
      </c>
      <c r="E95" s="206">
        <f t="shared" si="27"/>
        <v>0</v>
      </c>
      <c r="F95" s="206">
        <f t="shared" si="27"/>
        <v>0</v>
      </c>
      <c r="G95" s="206">
        <f t="shared" si="27"/>
        <v>0</v>
      </c>
      <c r="H95" s="206">
        <f t="shared" si="27"/>
        <v>0</v>
      </c>
      <c r="I95" s="206">
        <f t="shared" si="27"/>
        <v>0</v>
      </c>
      <c r="J95" s="206">
        <f t="shared" si="27"/>
        <v>0</v>
      </c>
      <c r="K95" s="206">
        <f t="shared" si="27"/>
        <v>0</v>
      </c>
      <c r="L95" s="206">
        <f t="shared" si="27"/>
        <v>0</v>
      </c>
      <c r="M95" s="306">
        <f>SUM(B95:L95)</f>
        <v>0</v>
      </c>
    </row>
    <row r="96" spans="1:13" ht="13.5" thickBot="1" x14ac:dyDescent="0.25">
      <c r="A96" s="340" t="s">
        <v>220</v>
      </c>
      <c r="B96" s="308">
        <f>B95-B89</f>
        <v>0</v>
      </c>
      <c r="C96" s="308">
        <f t="shared" ref="C96:L96" si="28">C95-C89</f>
        <v>0</v>
      </c>
      <c r="D96" s="308">
        <f t="shared" si="28"/>
        <v>0</v>
      </c>
      <c r="E96" s="308">
        <f t="shared" si="28"/>
        <v>0</v>
      </c>
      <c r="F96" s="308">
        <f t="shared" si="28"/>
        <v>0</v>
      </c>
      <c r="G96" s="308">
        <f t="shared" si="28"/>
        <v>0</v>
      </c>
      <c r="H96" s="308">
        <f t="shared" si="28"/>
        <v>0</v>
      </c>
      <c r="I96" s="308">
        <f t="shared" si="28"/>
        <v>0</v>
      </c>
      <c r="J96" s="308">
        <f t="shared" si="28"/>
        <v>0</v>
      </c>
      <c r="K96" s="308">
        <f t="shared" si="28"/>
        <v>0</v>
      </c>
      <c r="L96" s="308">
        <f t="shared" si="28"/>
        <v>0</v>
      </c>
      <c r="M96" s="309">
        <f>M95-M89</f>
        <v>0</v>
      </c>
    </row>
    <row r="97" spans="1:13" ht="13.5" thickBot="1" x14ac:dyDescent="0.25"/>
    <row r="98" spans="1:13" x14ac:dyDescent="0.2">
      <c r="A98" s="255" t="s">
        <v>221</v>
      </c>
      <c r="B98" s="256">
        <f>'PROPOSAL BUDGET'!J6</f>
        <v>0</v>
      </c>
    </row>
    <row r="99" spans="1:13" x14ac:dyDescent="0.2">
      <c r="A99" s="257" t="s">
        <v>222</v>
      </c>
      <c r="B99" s="258">
        <v>0.25750000000000001</v>
      </c>
    </row>
    <row r="100" spans="1:13" ht="13.5" thickBot="1" x14ac:dyDescent="0.25">
      <c r="A100" s="259" t="s">
        <v>223</v>
      </c>
      <c r="B100" s="260">
        <v>7.7499999999999999E-2</v>
      </c>
    </row>
    <row r="101" spans="1:13" ht="13.5" thickBot="1" x14ac:dyDescent="0.25"/>
    <row r="102" spans="1:13" x14ac:dyDescent="0.2">
      <c r="A102" s="355" t="s">
        <v>348</v>
      </c>
      <c r="B102" s="357" t="s">
        <v>125</v>
      </c>
      <c r="C102" s="358" t="s">
        <v>336</v>
      </c>
      <c r="D102" s="358" t="s">
        <v>337</v>
      </c>
      <c r="E102" s="358" t="s">
        <v>338</v>
      </c>
      <c r="F102" s="358" t="s">
        <v>339</v>
      </c>
      <c r="G102" s="358" t="s">
        <v>340</v>
      </c>
      <c r="H102" s="358" t="s">
        <v>341</v>
      </c>
      <c r="I102" s="358" t="s">
        <v>342</v>
      </c>
      <c r="J102" s="358" t="s">
        <v>343</v>
      </c>
      <c r="K102" s="358" t="s">
        <v>344</v>
      </c>
      <c r="L102" s="358" t="s">
        <v>345</v>
      </c>
      <c r="M102" s="359" t="s">
        <v>346</v>
      </c>
    </row>
    <row r="103" spans="1:13" ht="60.75" customHeight="1" thickBot="1" x14ac:dyDescent="0.25">
      <c r="A103" s="356"/>
      <c r="B103" s="360"/>
      <c r="C103" s="362"/>
      <c r="D103" s="362"/>
      <c r="E103" s="362"/>
      <c r="F103" s="362"/>
      <c r="G103" s="362"/>
      <c r="H103" s="362"/>
      <c r="I103" s="362"/>
      <c r="J103" s="362"/>
      <c r="K103" s="362"/>
      <c r="L103" s="362"/>
      <c r="M103" s="361"/>
    </row>
  </sheetData>
  <mergeCells count="1">
    <mergeCell ref="M1:M5"/>
  </mergeCell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95C6D05C-0B02-41DA-9CE9-C401B1786A37}">
          <x14:formula1>
            <xm:f>'Budget Codes'!$A$14:$A$20</xm:f>
          </x14:formula1>
          <xm:sqref>A47</xm:sqref>
        </x14:dataValidation>
        <x14:dataValidation type="list" allowBlank="1" showInputMessage="1" showErrorMessage="1" xr:uid="{BDAEBB08-DAFD-4311-B99C-E52AE2362A4D}">
          <x14:formula1>
            <xm:f>'Budget Codes'!$A$21:$A$27</xm:f>
          </x14:formula1>
          <xm:sqref>A64</xm:sqref>
        </x14:dataValidation>
        <x14:dataValidation type="list" allowBlank="1" showInputMessage="1" showErrorMessage="1" xr:uid="{B3F521A0-5B64-48C0-9B8A-35E2C536963A}">
          <x14:formula1>
            <xm:f>'Budget Codes'!$A$10:$A$13</xm:f>
          </x14:formula1>
          <xm:sqref>A17</xm:sqref>
        </x14:dataValidation>
        <x14:dataValidation type="list" allowBlank="1" showInputMessage="1" showErrorMessage="1" xr:uid="{7F0DE378-57DC-4DAB-A58C-9779EC211E15}">
          <x14:formula1>
            <xm:f>'Budget Codes'!$A$1:$A$9</xm:f>
          </x14:formula1>
          <xm:sqref>A13</xm:sqref>
        </x14:dataValidation>
        <x14:dataValidation type="list" allowBlank="1" showInputMessage="1" showErrorMessage="1" xr:uid="{56E72141-E9E7-4288-9F18-EF35414A8A11}">
          <x14:formula1>
            <xm:f>'Data Tables'!$A$8:$A$14</xm:f>
          </x14:formula1>
          <xm:sqref>C3:L3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66FDB-66F0-42C7-BD88-386F066C5930}">
  <dimension ref="A1:M103"/>
  <sheetViews>
    <sheetView topLeftCell="A98" zoomScaleNormal="100" workbookViewId="0">
      <selection activeCell="A107" sqref="A107"/>
    </sheetView>
  </sheetViews>
  <sheetFormatPr defaultRowHeight="12.75" x14ac:dyDescent="0.2"/>
  <cols>
    <col min="1" max="1" width="51.42578125" customWidth="1"/>
    <col min="2" max="2" width="15.28515625" customWidth="1"/>
    <col min="3" max="3" width="15.5703125" customWidth="1"/>
    <col min="4" max="12" width="15.42578125" customWidth="1"/>
    <col min="13" max="13" width="14.140625" customWidth="1"/>
  </cols>
  <sheetData>
    <row r="1" spans="1:13" ht="27.75" customHeight="1" x14ac:dyDescent="0.25">
      <c r="A1" s="261" t="s">
        <v>110</v>
      </c>
      <c r="B1" s="262" t="s">
        <v>111</v>
      </c>
      <c r="C1" s="262" t="s">
        <v>111</v>
      </c>
      <c r="D1" s="262" t="s">
        <v>111</v>
      </c>
      <c r="E1" s="262" t="s">
        <v>111</v>
      </c>
      <c r="F1" s="262" t="s">
        <v>111</v>
      </c>
      <c r="G1" s="262" t="s">
        <v>111</v>
      </c>
      <c r="H1" s="262" t="s">
        <v>111</v>
      </c>
      <c r="I1" s="262" t="s">
        <v>111</v>
      </c>
      <c r="J1" s="262" t="s">
        <v>111</v>
      </c>
      <c r="K1" s="262" t="s">
        <v>111</v>
      </c>
      <c r="L1" s="262" t="s">
        <v>111</v>
      </c>
      <c r="M1" s="484" t="s">
        <v>347</v>
      </c>
    </row>
    <row r="2" spans="1:13" ht="27.75" customHeight="1" x14ac:dyDescent="0.25">
      <c r="A2" s="263" t="s">
        <v>112</v>
      </c>
      <c r="B2" s="207" t="s">
        <v>113</v>
      </c>
      <c r="C2" s="207" t="s">
        <v>114</v>
      </c>
      <c r="D2" s="207" t="s">
        <v>115</v>
      </c>
      <c r="E2" s="207" t="s">
        <v>116</v>
      </c>
      <c r="F2" s="207" t="s">
        <v>117</v>
      </c>
      <c r="G2" s="207" t="s">
        <v>118</v>
      </c>
      <c r="H2" s="207" t="s">
        <v>119</v>
      </c>
      <c r="I2" s="207" t="s">
        <v>120</v>
      </c>
      <c r="J2" s="207" t="s">
        <v>121</v>
      </c>
      <c r="K2" s="207" t="s">
        <v>122</v>
      </c>
      <c r="L2" s="207" t="s">
        <v>123</v>
      </c>
      <c r="M2" s="485"/>
    </row>
    <row r="3" spans="1:13" ht="18" x14ac:dyDescent="0.25">
      <c r="A3" s="263" t="s">
        <v>124</v>
      </c>
      <c r="B3" s="207" t="s">
        <v>125</v>
      </c>
      <c r="C3" s="209"/>
      <c r="D3" s="209"/>
      <c r="E3" s="209"/>
      <c r="F3" s="209"/>
      <c r="G3" s="209"/>
      <c r="H3" s="209"/>
      <c r="I3" s="209"/>
      <c r="J3" s="209"/>
      <c r="K3" s="209"/>
      <c r="L3" s="209"/>
      <c r="M3" s="485"/>
    </row>
    <row r="4" spans="1:13" ht="18" x14ac:dyDescent="0.25">
      <c r="A4" s="263" t="s">
        <v>126</v>
      </c>
      <c r="B4" s="208"/>
      <c r="C4" s="208"/>
      <c r="D4" s="208"/>
      <c r="E4" s="208"/>
      <c r="F4" s="208"/>
      <c r="G4" s="208"/>
      <c r="H4" s="208"/>
      <c r="I4" s="208"/>
      <c r="J4" s="208"/>
      <c r="K4" s="208"/>
      <c r="L4" s="208"/>
      <c r="M4" s="485"/>
    </row>
    <row r="5" spans="1:13" ht="36" customHeight="1" thickBot="1" x14ac:dyDescent="0.3">
      <c r="A5" s="263" t="s">
        <v>127</v>
      </c>
      <c r="B5" s="201" t="s">
        <v>229</v>
      </c>
      <c r="C5" s="201" t="s">
        <v>229</v>
      </c>
      <c r="D5" s="201" t="s">
        <v>229</v>
      </c>
      <c r="E5" s="201" t="s">
        <v>229</v>
      </c>
      <c r="F5" s="201" t="s">
        <v>229</v>
      </c>
      <c r="G5" s="201" t="s">
        <v>229</v>
      </c>
      <c r="H5" s="201" t="s">
        <v>229</v>
      </c>
      <c r="I5" s="201" t="s">
        <v>229</v>
      </c>
      <c r="J5" s="201" t="s">
        <v>229</v>
      </c>
      <c r="K5" s="201" t="s">
        <v>229</v>
      </c>
      <c r="L5" s="201" t="s">
        <v>229</v>
      </c>
      <c r="M5" s="486"/>
    </row>
    <row r="6" spans="1:13" ht="31.5" x14ac:dyDescent="0.25">
      <c r="A6" s="263" t="s">
        <v>225</v>
      </c>
      <c r="B6" s="202" t="s">
        <v>130</v>
      </c>
      <c r="C6" s="353" t="str">
        <f>B6</f>
        <v>XXXXXX</v>
      </c>
      <c r="D6" s="353" t="str">
        <f>B6</f>
        <v>XXXXXX</v>
      </c>
      <c r="E6" s="353" t="str">
        <f>B6</f>
        <v>XXXXXX</v>
      </c>
      <c r="F6" s="353" t="str">
        <f>B6</f>
        <v>XXXXXX</v>
      </c>
      <c r="G6" s="353" t="str">
        <f>B6</f>
        <v>XXXXXX</v>
      </c>
      <c r="H6" s="353" t="str">
        <f>B6</f>
        <v>XXXXXX</v>
      </c>
      <c r="I6" s="353" t="str">
        <f>B6</f>
        <v>XXXXXX</v>
      </c>
      <c r="J6" s="353" t="str">
        <f>B6</f>
        <v>XXXXXX</v>
      </c>
      <c r="K6" s="353" t="str">
        <f>B6</f>
        <v>XXXXXX</v>
      </c>
      <c r="L6" s="353" t="str">
        <f>B6</f>
        <v>XXXXXX</v>
      </c>
      <c r="M6" s="264" t="s">
        <v>131</v>
      </c>
    </row>
    <row r="7" spans="1:13" ht="18" x14ac:dyDescent="0.25">
      <c r="A7" s="310" t="s">
        <v>226</v>
      </c>
      <c r="B7" s="354" t="str">
        <f>'MAIN INDEX'!B6</f>
        <v>XXXXXX</v>
      </c>
      <c r="C7" s="354" t="str">
        <f>'MAIN INDEX'!C6</f>
        <v>XXXXXX</v>
      </c>
      <c r="D7" s="354" t="str">
        <f>'MAIN INDEX'!D6</f>
        <v>XXXXXX</v>
      </c>
      <c r="E7" s="354" t="str">
        <f>'MAIN INDEX'!E6</f>
        <v>XXXXXX</v>
      </c>
      <c r="F7" s="354" t="str">
        <f>'MAIN INDEX'!F6</f>
        <v>XXXXXX</v>
      </c>
      <c r="G7" s="354" t="str">
        <f>'MAIN INDEX'!G6</f>
        <v>XXXXXX</v>
      </c>
      <c r="H7" s="354" t="str">
        <f>'MAIN INDEX'!H6</f>
        <v>XXXXXX</v>
      </c>
      <c r="I7" s="354" t="str">
        <f>'MAIN INDEX'!I6</f>
        <v>XXXXXX</v>
      </c>
      <c r="J7" s="354" t="str">
        <f>'MAIN INDEX'!J6</f>
        <v>XXXXXX</v>
      </c>
      <c r="K7" s="354" t="str">
        <f>'MAIN INDEX'!K6</f>
        <v>XXXXXX</v>
      </c>
      <c r="L7" s="354" t="str">
        <f>'MAIN INDEX'!L6</f>
        <v>XXXXXX</v>
      </c>
      <c r="M7" s="311"/>
    </row>
    <row r="8" spans="1:13" x14ac:dyDescent="0.2">
      <c r="A8" s="265" t="s">
        <v>132</v>
      </c>
      <c r="B8" s="251"/>
      <c r="C8" s="251"/>
      <c r="D8" s="250"/>
      <c r="E8" s="250"/>
      <c r="F8" s="250"/>
      <c r="G8" s="250"/>
      <c r="H8" s="250"/>
      <c r="I8" s="250"/>
      <c r="J8" s="250"/>
      <c r="K8" s="250"/>
      <c r="L8" s="250"/>
      <c r="M8" s="266"/>
    </row>
    <row r="9" spans="1:13" x14ac:dyDescent="0.2">
      <c r="A9" s="267" t="s">
        <v>133</v>
      </c>
      <c r="B9" s="196">
        <v>0</v>
      </c>
      <c r="C9" s="196">
        <v>0</v>
      </c>
      <c r="D9" s="196">
        <v>0</v>
      </c>
      <c r="E9" s="196">
        <v>0</v>
      </c>
      <c r="F9" s="196">
        <v>0</v>
      </c>
      <c r="G9" s="196">
        <v>0</v>
      </c>
      <c r="H9" s="196">
        <v>0</v>
      </c>
      <c r="I9" s="196">
        <v>0</v>
      </c>
      <c r="J9" s="196">
        <v>0</v>
      </c>
      <c r="K9" s="196">
        <v>0</v>
      </c>
      <c r="L9" s="196">
        <v>0</v>
      </c>
      <c r="M9" s="268">
        <f>SUM(B9:L9)</f>
        <v>0</v>
      </c>
    </row>
    <row r="10" spans="1:13" x14ac:dyDescent="0.2">
      <c r="A10" s="267" t="s">
        <v>134</v>
      </c>
      <c r="B10" s="196">
        <v>0</v>
      </c>
      <c r="C10" s="196">
        <v>0</v>
      </c>
      <c r="D10" s="196">
        <v>0</v>
      </c>
      <c r="E10" s="196">
        <v>0</v>
      </c>
      <c r="F10" s="196">
        <v>0</v>
      </c>
      <c r="G10" s="196">
        <v>0</v>
      </c>
      <c r="H10" s="196">
        <v>0</v>
      </c>
      <c r="I10" s="196">
        <v>0</v>
      </c>
      <c r="J10" s="196">
        <v>0</v>
      </c>
      <c r="K10" s="196">
        <v>0</v>
      </c>
      <c r="L10" s="196">
        <v>0</v>
      </c>
      <c r="M10" s="268">
        <f t="shared" ref="M10:M17" si="0">SUM(B10:L10)</f>
        <v>0</v>
      </c>
    </row>
    <row r="11" spans="1:13" x14ac:dyDescent="0.2">
      <c r="A11" s="267" t="s">
        <v>135</v>
      </c>
      <c r="B11" s="196">
        <v>0</v>
      </c>
      <c r="C11" s="196">
        <v>0</v>
      </c>
      <c r="D11" s="196">
        <v>0</v>
      </c>
      <c r="E11" s="196">
        <v>0</v>
      </c>
      <c r="F11" s="196">
        <v>0</v>
      </c>
      <c r="G11" s="196">
        <v>0</v>
      </c>
      <c r="H11" s="196">
        <v>0</v>
      </c>
      <c r="I11" s="196">
        <v>0</v>
      </c>
      <c r="J11" s="196">
        <v>0</v>
      </c>
      <c r="K11" s="196">
        <v>0</v>
      </c>
      <c r="L11" s="196">
        <v>0</v>
      </c>
      <c r="M11" s="268">
        <f t="shared" si="0"/>
        <v>0</v>
      </c>
    </row>
    <row r="12" spans="1:13" x14ac:dyDescent="0.2">
      <c r="A12" s="267" t="s">
        <v>136</v>
      </c>
      <c r="B12" s="196">
        <v>0</v>
      </c>
      <c r="C12" s="196">
        <v>0</v>
      </c>
      <c r="D12" s="196">
        <v>0</v>
      </c>
      <c r="E12" s="196">
        <v>0</v>
      </c>
      <c r="F12" s="196">
        <v>0</v>
      </c>
      <c r="G12" s="196">
        <v>0</v>
      </c>
      <c r="H12" s="196">
        <v>0</v>
      </c>
      <c r="I12" s="196">
        <v>0</v>
      </c>
      <c r="J12" s="196">
        <v>0</v>
      </c>
      <c r="K12" s="196">
        <v>0</v>
      </c>
      <c r="L12" s="196">
        <v>0</v>
      </c>
      <c r="M12" s="268">
        <f t="shared" si="0"/>
        <v>0</v>
      </c>
    </row>
    <row r="13" spans="1:13" x14ac:dyDescent="0.2">
      <c r="A13" s="269" t="s">
        <v>137</v>
      </c>
      <c r="B13" s="196">
        <v>0</v>
      </c>
      <c r="C13" s="196">
        <v>0</v>
      </c>
      <c r="D13" s="196">
        <v>0</v>
      </c>
      <c r="E13" s="196">
        <v>0</v>
      </c>
      <c r="F13" s="196">
        <v>0</v>
      </c>
      <c r="G13" s="196">
        <v>0</v>
      </c>
      <c r="H13" s="196">
        <v>0</v>
      </c>
      <c r="I13" s="196">
        <v>0</v>
      </c>
      <c r="J13" s="196">
        <v>0</v>
      </c>
      <c r="K13" s="196">
        <v>0</v>
      </c>
      <c r="L13" s="196">
        <v>0</v>
      </c>
      <c r="M13" s="268">
        <f t="shared" si="0"/>
        <v>0</v>
      </c>
    </row>
    <row r="14" spans="1:13" x14ac:dyDescent="0.2">
      <c r="A14" s="270" t="s">
        <v>138</v>
      </c>
      <c r="B14" s="250"/>
      <c r="C14" s="250"/>
      <c r="D14" s="250"/>
      <c r="E14" s="250"/>
      <c r="F14" s="250"/>
      <c r="G14" s="250"/>
      <c r="H14" s="250"/>
      <c r="I14" s="250"/>
      <c r="J14" s="250"/>
      <c r="K14" s="250"/>
      <c r="L14" s="250"/>
      <c r="M14" s="271"/>
    </row>
    <row r="15" spans="1:13" x14ac:dyDescent="0.2">
      <c r="A15" s="267" t="s">
        <v>139</v>
      </c>
      <c r="B15" s="196">
        <v>0</v>
      </c>
      <c r="C15" s="196">
        <v>0</v>
      </c>
      <c r="D15" s="196">
        <v>0</v>
      </c>
      <c r="E15" s="196">
        <v>0</v>
      </c>
      <c r="F15" s="196">
        <v>0</v>
      </c>
      <c r="G15" s="196">
        <v>0</v>
      </c>
      <c r="H15" s="196">
        <v>0</v>
      </c>
      <c r="I15" s="196">
        <v>0</v>
      </c>
      <c r="J15" s="196">
        <v>0</v>
      </c>
      <c r="K15" s="196">
        <v>0</v>
      </c>
      <c r="L15" s="196">
        <v>0</v>
      </c>
      <c r="M15" s="268">
        <f t="shared" si="0"/>
        <v>0</v>
      </c>
    </row>
    <row r="16" spans="1:13" x14ac:dyDescent="0.2">
      <c r="A16" s="267" t="s">
        <v>140</v>
      </c>
      <c r="B16" s="196">
        <v>0</v>
      </c>
      <c r="C16" s="196">
        <v>0</v>
      </c>
      <c r="D16" s="196">
        <v>0</v>
      </c>
      <c r="E16" s="196">
        <v>0</v>
      </c>
      <c r="F16" s="196">
        <v>0</v>
      </c>
      <c r="G16" s="196">
        <v>0</v>
      </c>
      <c r="H16" s="196">
        <v>0</v>
      </c>
      <c r="I16" s="196">
        <v>0</v>
      </c>
      <c r="J16" s="196">
        <v>0</v>
      </c>
      <c r="K16" s="196">
        <v>0</v>
      </c>
      <c r="L16" s="196">
        <v>0</v>
      </c>
      <c r="M16" s="268">
        <f t="shared" si="0"/>
        <v>0</v>
      </c>
    </row>
    <row r="17" spans="1:13" x14ac:dyDescent="0.2">
      <c r="A17" s="269" t="s">
        <v>141</v>
      </c>
      <c r="B17" s="196">
        <v>0</v>
      </c>
      <c r="C17" s="196">
        <v>0</v>
      </c>
      <c r="D17" s="196">
        <v>0</v>
      </c>
      <c r="E17" s="196">
        <v>0</v>
      </c>
      <c r="F17" s="196">
        <v>0</v>
      </c>
      <c r="G17" s="196">
        <v>0</v>
      </c>
      <c r="H17" s="196">
        <v>0</v>
      </c>
      <c r="I17" s="196">
        <v>0</v>
      </c>
      <c r="J17" s="196">
        <v>0</v>
      </c>
      <c r="K17" s="196">
        <v>0</v>
      </c>
      <c r="L17" s="196">
        <v>0</v>
      </c>
      <c r="M17" s="268">
        <f t="shared" si="0"/>
        <v>0</v>
      </c>
    </row>
    <row r="18" spans="1:13" x14ac:dyDescent="0.2">
      <c r="A18" s="272" t="s">
        <v>142</v>
      </c>
      <c r="B18" s="197">
        <f>SUM(B9:B17)</f>
        <v>0</v>
      </c>
      <c r="C18" s="197">
        <f>SUM(C9:C17)</f>
        <v>0</v>
      </c>
      <c r="D18" s="197">
        <f t="shared" ref="D18:L18" si="1">SUM(D9:D17)</f>
        <v>0</v>
      </c>
      <c r="E18" s="197">
        <f t="shared" si="1"/>
        <v>0</v>
      </c>
      <c r="F18" s="197">
        <f t="shared" si="1"/>
        <v>0</v>
      </c>
      <c r="G18" s="197">
        <f t="shared" si="1"/>
        <v>0</v>
      </c>
      <c r="H18" s="197">
        <f t="shared" si="1"/>
        <v>0</v>
      </c>
      <c r="I18" s="197">
        <f t="shared" si="1"/>
        <v>0</v>
      </c>
      <c r="J18" s="197">
        <f t="shared" si="1"/>
        <v>0</v>
      </c>
      <c r="K18" s="197">
        <f t="shared" si="1"/>
        <v>0</v>
      </c>
      <c r="L18" s="197">
        <f t="shared" si="1"/>
        <v>0</v>
      </c>
      <c r="M18" s="273">
        <f>SUM(B18:L18)</f>
        <v>0</v>
      </c>
    </row>
    <row r="19" spans="1:13" x14ac:dyDescent="0.2">
      <c r="A19" s="312" t="s">
        <v>143</v>
      </c>
      <c r="B19" s="195"/>
      <c r="C19" s="195"/>
      <c r="D19" s="195"/>
      <c r="E19" s="195"/>
      <c r="F19" s="195"/>
      <c r="G19" s="195"/>
      <c r="H19" s="195"/>
      <c r="I19" s="195"/>
      <c r="J19" s="195"/>
      <c r="K19" s="195"/>
      <c r="L19" s="195"/>
      <c r="M19" s="313"/>
    </row>
    <row r="20" spans="1:13" x14ac:dyDescent="0.2">
      <c r="A20" s="275" t="s">
        <v>144</v>
      </c>
      <c r="B20" s="196">
        <f t="shared" ref="B20:L20" si="2">ROUND((B9+B10+B11+B12+B13)*$B$98,0)</f>
        <v>0</v>
      </c>
      <c r="C20" s="196">
        <f t="shared" si="2"/>
        <v>0</v>
      </c>
      <c r="D20" s="196">
        <f t="shared" si="2"/>
        <v>0</v>
      </c>
      <c r="E20" s="196">
        <f t="shared" si="2"/>
        <v>0</v>
      </c>
      <c r="F20" s="196">
        <f t="shared" si="2"/>
        <v>0</v>
      </c>
      <c r="G20" s="196">
        <f t="shared" si="2"/>
        <v>0</v>
      </c>
      <c r="H20" s="196">
        <f t="shared" si="2"/>
        <v>0</v>
      </c>
      <c r="I20" s="196">
        <f t="shared" si="2"/>
        <v>0</v>
      </c>
      <c r="J20" s="196">
        <f t="shared" si="2"/>
        <v>0</v>
      </c>
      <c r="K20" s="196">
        <f t="shared" si="2"/>
        <v>0</v>
      </c>
      <c r="L20" s="196">
        <f t="shared" si="2"/>
        <v>0</v>
      </c>
      <c r="M20" s="268">
        <f>SUM(B20:L20)</f>
        <v>0</v>
      </c>
    </row>
    <row r="21" spans="1:13" x14ac:dyDescent="0.2">
      <c r="A21" s="275" t="s">
        <v>145</v>
      </c>
      <c r="B21" s="196">
        <f t="shared" ref="B21:L21" si="3">ROUND((B15+B16+B17)*$B$99,0)</f>
        <v>0</v>
      </c>
      <c r="C21" s="196">
        <f t="shared" si="3"/>
        <v>0</v>
      </c>
      <c r="D21" s="196">
        <f t="shared" si="3"/>
        <v>0</v>
      </c>
      <c r="E21" s="196">
        <f t="shared" si="3"/>
        <v>0</v>
      </c>
      <c r="F21" s="196">
        <f t="shared" si="3"/>
        <v>0</v>
      </c>
      <c r="G21" s="196">
        <f t="shared" si="3"/>
        <v>0</v>
      </c>
      <c r="H21" s="196">
        <f t="shared" si="3"/>
        <v>0</v>
      </c>
      <c r="I21" s="196">
        <f t="shared" si="3"/>
        <v>0</v>
      </c>
      <c r="J21" s="196">
        <f t="shared" si="3"/>
        <v>0</v>
      </c>
      <c r="K21" s="196">
        <f t="shared" si="3"/>
        <v>0</v>
      </c>
      <c r="L21" s="196">
        <f t="shared" si="3"/>
        <v>0</v>
      </c>
      <c r="M21" s="268">
        <f>SUM(B21:L21)</f>
        <v>0</v>
      </c>
    </row>
    <row r="22" spans="1:13" x14ac:dyDescent="0.2">
      <c r="A22" s="272" t="s">
        <v>146</v>
      </c>
      <c r="B22" s="197">
        <f>SUM(B20:B21)</f>
        <v>0</v>
      </c>
      <c r="C22" s="197">
        <f>SUM(C20:C21)</f>
        <v>0</v>
      </c>
      <c r="D22" s="197">
        <f t="shared" ref="D22:L22" si="4">SUM(D20:D21)</f>
        <v>0</v>
      </c>
      <c r="E22" s="197">
        <f t="shared" si="4"/>
        <v>0</v>
      </c>
      <c r="F22" s="197">
        <f t="shared" si="4"/>
        <v>0</v>
      </c>
      <c r="G22" s="197">
        <f t="shared" si="4"/>
        <v>0</v>
      </c>
      <c r="H22" s="197">
        <f t="shared" si="4"/>
        <v>0</v>
      </c>
      <c r="I22" s="197">
        <f t="shared" si="4"/>
        <v>0</v>
      </c>
      <c r="J22" s="197">
        <f t="shared" si="4"/>
        <v>0</v>
      </c>
      <c r="K22" s="197">
        <f t="shared" si="4"/>
        <v>0</v>
      </c>
      <c r="L22" s="197">
        <f t="shared" si="4"/>
        <v>0</v>
      </c>
      <c r="M22" s="276">
        <f>SUM(B22:L22)</f>
        <v>0</v>
      </c>
    </row>
    <row r="23" spans="1:13" x14ac:dyDescent="0.2">
      <c r="A23" s="277" t="s">
        <v>147</v>
      </c>
      <c r="B23" s="252"/>
      <c r="C23" s="252"/>
      <c r="D23" s="252"/>
      <c r="E23" s="252"/>
      <c r="F23" s="252"/>
      <c r="G23" s="252"/>
      <c r="H23" s="252"/>
      <c r="I23" s="252"/>
      <c r="J23" s="252"/>
      <c r="K23" s="252"/>
      <c r="L23" s="252"/>
      <c r="M23" s="278"/>
    </row>
    <row r="24" spans="1:13" ht="25.5" x14ac:dyDescent="0.2">
      <c r="A24" s="279" t="s">
        <v>148</v>
      </c>
      <c r="B24" s="237">
        <v>0</v>
      </c>
      <c r="C24" s="237">
        <v>0</v>
      </c>
      <c r="D24" s="237">
        <v>0</v>
      </c>
      <c r="E24" s="237">
        <v>0</v>
      </c>
      <c r="F24" s="237">
        <v>0</v>
      </c>
      <c r="G24" s="237">
        <v>0</v>
      </c>
      <c r="H24" s="237">
        <v>0</v>
      </c>
      <c r="I24" s="237">
        <v>0</v>
      </c>
      <c r="J24" s="237">
        <v>0</v>
      </c>
      <c r="K24" s="237">
        <v>0</v>
      </c>
      <c r="L24" s="237">
        <v>0</v>
      </c>
      <c r="M24" s="280">
        <f>SUM(B24:L24)</f>
        <v>0</v>
      </c>
    </row>
    <row r="25" spans="1:13" ht="24" x14ac:dyDescent="0.2">
      <c r="A25" s="279" t="s">
        <v>149</v>
      </c>
      <c r="B25" s="237">
        <v>0</v>
      </c>
      <c r="C25" s="237">
        <v>0</v>
      </c>
      <c r="D25" s="237">
        <v>0</v>
      </c>
      <c r="E25" s="237">
        <v>0</v>
      </c>
      <c r="F25" s="237">
        <v>0</v>
      </c>
      <c r="G25" s="237">
        <v>0</v>
      </c>
      <c r="H25" s="237">
        <v>0</v>
      </c>
      <c r="I25" s="237">
        <v>0</v>
      </c>
      <c r="J25" s="237">
        <v>0</v>
      </c>
      <c r="K25" s="237">
        <v>0</v>
      </c>
      <c r="L25" s="237">
        <v>0</v>
      </c>
      <c r="M25" s="280">
        <f t="shared" ref="M25:M27" si="5">SUM(B25:L25)</f>
        <v>0</v>
      </c>
    </row>
    <row r="26" spans="1:13" ht="24" x14ac:dyDescent="0.2">
      <c r="A26" s="279" t="s">
        <v>150</v>
      </c>
      <c r="B26" s="237">
        <v>0</v>
      </c>
      <c r="C26" s="237">
        <v>0</v>
      </c>
      <c r="D26" s="237">
        <v>0</v>
      </c>
      <c r="E26" s="237">
        <v>0</v>
      </c>
      <c r="F26" s="237">
        <v>0</v>
      </c>
      <c r="G26" s="237">
        <v>0</v>
      </c>
      <c r="H26" s="237">
        <v>0</v>
      </c>
      <c r="I26" s="237">
        <v>0</v>
      </c>
      <c r="J26" s="237">
        <v>0</v>
      </c>
      <c r="K26" s="237">
        <v>0</v>
      </c>
      <c r="L26" s="237">
        <v>0</v>
      </c>
      <c r="M26" s="280">
        <f t="shared" si="5"/>
        <v>0</v>
      </c>
    </row>
    <row r="27" spans="1:13" x14ac:dyDescent="0.2">
      <c r="A27" s="281" t="s">
        <v>151</v>
      </c>
      <c r="B27" s="237">
        <v>0</v>
      </c>
      <c r="C27" s="237">
        <v>0</v>
      </c>
      <c r="D27" s="237">
        <v>0</v>
      </c>
      <c r="E27" s="237">
        <v>0</v>
      </c>
      <c r="F27" s="237">
        <v>0</v>
      </c>
      <c r="G27" s="237">
        <v>0</v>
      </c>
      <c r="H27" s="237">
        <v>0</v>
      </c>
      <c r="I27" s="237">
        <v>0</v>
      </c>
      <c r="J27" s="237">
        <v>0</v>
      </c>
      <c r="K27" s="237">
        <v>0</v>
      </c>
      <c r="L27" s="237">
        <v>0</v>
      </c>
      <c r="M27" s="280">
        <f t="shared" si="5"/>
        <v>0</v>
      </c>
    </row>
    <row r="28" spans="1:13" x14ac:dyDescent="0.2">
      <c r="A28" s="282" t="s">
        <v>152</v>
      </c>
      <c r="B28" s="241">
        <f>SUM(B24:B27)</f>
        <v>0</v>
      </c>
      <c r="C28" s="241">
        <f>SUM(C24:C27)</f>
        <v>0</v>
      </c>
      <c r="D28" s="241">
        <f t="shared" ref="D28:L28" si="6">SUM(D24:D27)</f>
        <v>0</v>
      </c>
      <c r="E28" s="241">
        <f t="shared" si="6"/>
        <v>0</v>
      </c>
      <c r="F28" s="241">
        <f t="shared" si="6"/>
        <v>0</v>
      </c>
      <c r="G28" s="241">
        <f t="shared" si="6"/>
        <v>0</v>
      </c>
      <c r="H28" s="241">
        <f t="shared" si="6"/>
        <v>0</v>
      </c>
      <c r="I28" s="241">
        <f t="shared" si="6"/>
        <v>0</v>
      </c>
      <c r="J28" s="241">
        <f t="shared" si="6"/>
        <v>0</v>
      </c>
      <c r="K28" s="241">
        <f t="shared" si="6"/>
        <v>0</v>
      </c>
      <c r="L28" s="241">
        <f t="shared" si="6"/>
        <v>0</v>
      </c>
      <c r="M28" s="283">
        <f>SUM(B28:L28)</f>
        <v>0</v>
      </c>
    </row>
    <row r="29" spans="1:13" x14ac:dyDescent="0.2">
      <c r="A29" s="265" t="s">
        <v>153</v>
      </c>
      <c r="B29" s="251"/>
      <c r="C29" s="251"/>
      <c r="D29" s="251"/>
      <c r="E29" s="251"/>
      <c r="F29" s="251"/>
      <c r="G29" s="251"/>
      <c r="H29" s="251"/>
      <c r="I29" s="251"/>
      <c r="J29" s="251"/>
      <c r="K29" s="251"/>
      <c r="L29" s="251"/>
      <c r="M29" s="284"/>
    </row>
    <row r="30" spans="1:13" x14ac:dyDescent="0.2">
      <c r="A30" s="285" t="s">
        <v>154</v>
      </c>
      <c r="B30" s="196">
        <v>0</v>
      </c>
      <c r="C30" s="196">
        <v>0</v>
      </c>
      <c r="D30" s="196">
        <v>0</v>
      </c>
      <c r="E30" s="196">
        <v>0</v>
      </c>
      <c r="F30" s="196">
        <v>0</v>
      </c>
      <c r="G30" s="196">
        <v>0</v>
      </c>
      <c r="H30" s="196">
        <v>0</v>
      </c>
      <c r="I30" s="196">
        <v>0</v>
      </c>
      <c r="J30" s="196">
        <v>0</v>
      </c>
      <c r="K30" s="196">
        <v>0</v>
      </c>
      <c r="L30" s="196">
        <v>0</v>
      </c>
      <c r="M30" s="268">
        <f>SUM(B30:L30)</f>
        <v>0</v>
      </c>
    </row>
    <row r="31" spans="1:13" x14ac:dyDescent="0.2">
      <c r="A31" s="285" t="s">
        <v>155</v>
      </c>
      <c r="B31" s="196">
        <v>0</v>
      </c>
      <c r="C31" s="196">
        <v>0</v>
      </c>
      <c r="D31" s="196">
        <v>0</v>
      </c>
      <c r="E31" s="196">
        <v>0</v>
      </c>
      <c r="F31" s="196">
        <v>0</v>
      </c>
      <c r="G31" s="196">
        <v>0</v>
      </c>
      <c r="H31" s="196">
        <v>0</v>
      </c>
      <c r="I31" s="196">
        <v>0</v>
      </c>
      <c r="J31" s="196">
        <v>0</v>
      </c>
      <c r="K31" s="196">
        <v>0</v>
      </c>
      <c r="L31" s="196">
        <v>0</v>
      </c>
      <c r="M31" s="268">
        <f t="shared" ref="M31:M32" si="7">SUM(B31:L31)</f>
        <v>0</v>
      </c>
    </row>
    <row r="32" spans="1:13" x14ac:dyDescent="0.2">
      <c r="A32" s="285" t="s">
        <v>156</v>
      </c>
      <c r="B32" s="196">
        <v>0</v>
      </c>
      <c r="C32" s="196">
        <v>0</v>
      </c>
      <c r="D32" s="196">
        <v>0</v>
      </c>
      <c r="E32" s="196">
        <v>0</v>
      </c>
      <c r="F32" s="196">
        <v>0</v>
      </c>
      <c r="G32" s="196">
        <v>0</v>
      </c>
      <c r="H32" s="196">
        <v>0</v>
      </c>
      <c r="I32" s="196">
        <v>0</v>
      </c>
      <c r="J32" s="196">
        <v>0</v>
      </c>
      <c r="K32" s="196">
        <v>0</v>
      </c>
      <c r="L32" s="196">
        <v>0</v>
      </c>
      <c r="M32" s="268">
        <f t="shared" si="7"/>
        <v>0</v>
      </c>
    </row>
    <row r="33" spans="1:13" x14ac:dyDescent="0.2">
      <c r="A33" s="272" t="s">
        <v>157</v>
      </c>
      <c r="B33" s="197">
        <f>SUM(B30:B32)</f>
        <v>0</v>
      </c>
      <c r="C33" s="197">
        <f>SUM(C30:C32)</f>
        <v>0</v>
      </c>
      <c r="D33" s="197">
        <f t="shared" ref="D33:L33" si="8">SUM(D30:D32)</f>
        <v>0</v>
      </c>
      <c r="E33" s="197">
        <f t="shared" si="8"/>
        <v>0</v>
      </c>
      <c r="F33" s="197">
        <f t="shared" si="8"/>
        <v>0</v>
      </c>
      <c r="G33" s="197">
        <f t="shared" si="8"/>
        <v>0</v>
      </c>
      <c r="H33" s="197">
        <f t="shared" si="8"/>
        <v>0</v>
      </c>
      <c r="I33" s="197">
        <f t="shared" si="8"/>
        <v>0</v>
      </c>
      <c r="J33" s="197">
        <f t="shared" si="8"/>
        <v>0</v>
      </c>
      <c r="K33" s="197">
        <f t="shared" si="8"/>
        <v>0</v>
      </c>
      <c r="L33" s="197">
        <f t="shared" si="8"/>
        <v>0</v>
      </c>
      <c r="M33" s="273">
        <f>SUM(B33:L33)</f>
        <v>0</v>
      </c>
    </row>
    <row r="34" spans="1:13" x14ac:dyDescent="0.2">
      <c r="A34" s="277" t="s">
        <v>158</v>
      </c>
      <c r="B34" s="252"/>
      <c r="C34" s="252"/>
      <c r="D34" s="252"/>
      <c r="E34" s="252"/>
      <c r="F34" s="252"/>
      <c r="G34" s="252"/>
      <c r="H34" s="252"/>
      <c r="I34" s="252"/>
      <c r="J34" s="252"/>
      <c r="K34" s="252"/>
      <c r="L34" s="252"/>
      <c r="M34" s="278"/>
    </row>
    <row r="35" spans="1:13" ht="24" x14ac:dyDescent="0.2">
      <c r="A35" s="279" t="s">
        <v>159</v>
      </c>
      <c r="B35" s="237">
        <v>0</v>
      </c>
      <c r="C35" s="237">
        <v>0</v>
      </c>
      <c r="D35" s="237">
        <v>0</v>
      </c>
      <c r="E35" s="237">
        <v>0</v>
      </c>
      <c r="F35" s="237">
        <v>0</v>
      </c>
      <c r="G35" s="237">
        <v>0</v>
      </c>
      <c r="H35" s="237">
        <v>0</v>
      </c>
      <c r="I35" s="237">
        <v>0</v>
      </c>
      <c r="J35" s="237">
        <v>0</v>
      </c>
      <c r="K35" s="237">
        <v>0</v>
      </c>
      <c r="L35" s="237">
        <v>0</v>
      </c>
      <c r="M35" s="280">
        <f>SUM(B35:L35)</f>
        <v>0</v>
      </c>
    </row>
    <row r="36" spans="1:13" x14ac:dyDescent="0.2">
      <c r="A36" s="282" t="s">
        <v>160</v>
      </c>
      <c r="B36" s="241">
        <f>SUM(B35)</f>
        <v>0</v>
      </c>
      <c r="C36" s="241">
        <f>SUM(C35)</f>
        <v>0</v>
      </c>
      <c r="D36" s="241">
        <f t="shared" ref="D36:L36" si="9">SUM(D35)</f>
        <v>0</v>
      </c>
      <c r="E36" s="241">
        <f t="shared" si="9"/>
        <v>0</v>
      </c>
      <c r="F36" s="241">
        <f t="shared" si="9"/>
        <v>0</v>
      </c>
      <c r="G36" s="241">
        <f t="shared" si="9"/>
        <v>0</v>
      </c>
      <c r="H36" s="241">
        <f t="shared" si="9"/>
        <v>0</v>
      </c>
      <c r="I36" s="241">
        <f t="shared" si="9"/>
        <v>0</v>
      </c>
      <c r="J36" s="241">
        <f t="shared" si="9"/>
        <v>0</v>
      </c>
      <c r="K36" s="241">
        <f t="shared" si="9"/>
        <v>0</v>
      </c>
      <c r="L36" s="241">
        <f t="shared" si="9"/>
        <v>0</v>
      </c>
      <c r="M36" s="286">
        <f>SUM(B36:L36)</f>
        <v>0</v>
      </c>
    </row>
    <row r="37" spans="1:13" x14ac:dyDescent="0.2">
      <c r="A37" s="265" t="s">
        <v>161</v>
      </c>
      <c r="B37" s="251"/>
      <c r="C37" s="251"/>
      <c r="D37" s="251"/>
      <c r="E37" s="251"/>
      <c r="F37" s="251"/>
      <c r="G37" s="251"/>
      <c r="H37" s="251"/>
      <c r="I37" s="251"/>
      <c r="J37" s="251"/>
      <c r="K37" s="251"/>
      <c r="L37" s="251"/>
      <c r="M37" s="284"/>
    </row>
    <row r="38" spans="1:13" x14ac:dyDescent="0.2">
      <c r="A38" s="285" t="s">
        <v>162</v>
      </c>
      <c r="B38" s="196">
        <v>0</v>
      </c>
      <c r="C38" s="196">
        <v>0</v>
      </c>
      <c r="D38" s="196">
        <v>0</v>
      </c>
      <c r="E38" s="196">
        <v>0</v>
      </c>
      <c r="F38" s="196">
        <v>0</v>
      </c>
      <c r="G38" s="196">
        <v>0</v>
      </c>
      <c r="H38" s="196">
        <v>0</v>
      </c>
      <c r="I38" s="196">
        <v>0</v>
      </c>
      <c r="J38" s="196">
        <v>0</v>
      </c>
      <c r="K38" s="196">
        <v>0</v>
      </c>
      <c r="L38" s="196">
        <v>0</v>
      </c>
      <c r="M38" s="268">
        <f>SUM(B38:L38)</f>
        <v>0</v>
      </c>
    </row>
    <row r="39" spans="1:13" x14ac:dyDescent="0.2">
      <c r="A39" s="285" t="s">
        <v>163</v>
      </c>
      <c r="B39" s="196">
        <v>0</v>
      </c>
      <c r="C39" s="196">
        <v>0</v>
      </c>
      <c r="D39" s="196">
        <v>0</v>
      </c>
      <c r="E39" s="196">
        <v>0</v>
      </c>
      <c r="F39" s="196">
        <v>0</v>
      </c>
      <c r="G39" s="196">
        <v>0</v>
      </c>
      <c r="H39" s="196">
        <v>0</v>
      </c>
      <c r="I39" s="196">
        <v>0</v>
      </c>
      <c r="J39" s="196">
        <v>0</v>
      </c>
      <c r="K39" s="196">
        <v>0</v>
      </c>
      <c r="L39" s="196">
        <v>0</v>
      </c>
      <c r="M39" s="268">
        <f t="shared" ref="M39:M47" si="10">SUM(B39:L39)</f>
        <v>0</v>
      </c>
    </row>
    <row r="40" spans="1:13" x14ac:dyDescent="0.2">
      <c r="A40" s="285" t="s">
        <v>164</v>
      </c>
      <c r="B40" s="196">
        <v>0</v>
      </c>
      <c r="C40" s="196">
        <v>0</v>
      </c>
      <c r="D40" s="196">
        <v>0</v>
      </c>
      <c r="E40" s="196">
        <v>0</v>
      </c>
      <c r="F40" s="196">
        <v>0</v>
      </c>
      <c r="G40" s="196">
        <v>0</v>
      </c>
      <c r="H40" s="196">
        <v>0</v>
      </c>
      <c r="I40" s="196">
        <v>0</v>
      </c>
      <c r="J40" s="196">
        <v>0</v>
      </c>
      <c r="K40" s="196">
        <v>0</v>
      </c>
      <c r="L40" s="196">
        <v>0</v>
      </c>
      <c r="M40" s="268">
        <f t="shared" si="10"/>
        <v>0</v>
      </c>
    </row>
    <row r="41" spans="1:13" x14ac:dyDescent="0.2">
      <c r="A41" s="285" t="s">
        <v>165</v>
      </c>
      <c r="B41" s="196">
        <v>0</v>
      </c>
      <c r="C41" s="196">
        <v>0</v>
      </c>
      <c r="D41" s="196">
        <v>0</v>
      </c>
      <c r="E41" s="196">
        <v>0</v>
      </c>
      <c r="F41" s="196">
        <v>0</v>
      </c>
      <c r="G41" s="196">
        <v>0</v>
      </c>
      <c r="H41" s="196">
        <v>0</v>
      </c>
      <c r="I41" s="196">
        <v>0</v>
      </c>
      <c r="J41" s="196">
        <v>0</v>
      </c>
      <c r="K41" s="196">
        <v>0</v>
      </c>
      <c r="L41" s="196">
        <v>0</v>
      </c>
      <c r="M41" s="268">
        <f t="shared" si="10"/>
        <v>0</v>
      </c>
    </row>
    <row r="42" spans="1:13" x14ac:dyDescent="0.2">
      <c r="A42" s="285" t="s">
        <v>166</v>
      </c>
      <c r="B42" s="196">
        <v>0</v>
      </c>
      <c r="C42" s="196">
        <v>0</v>
      </c>
      <c r="D42" s="196">
        <v>0</v>
      </c>
      <c r="E42" s="196">
        <v>0</v>
      </c>
      <c r="F42" s="196">
        <v>0</v>
      </c>
      <c r="G42" s="196">
        <v>0</v>
      </c>
      <c r="H42" s="196">
        <v>0</v>
      </c>
      <c r="I42" s="196">
        <v>0</v>
      </c>
      <c r="J42" s="196">
        <v>0</v>
      </c>
      <c r="K42" s="196">
        <v>0</v>
      </c>
      <c r="L42" s="196">
        <v>0</v>
      </c>
      <c r="M42" s="268">
        <f t="shared" si="10"/>
        <v>0</v>
      </c>
    </row>
    <row r="43" spans="1:13" x14ac:dyDescent="0.2">
      <c r="A43" s="285" t="s">
        <v>167</v>
      </c>
      <c r="B43" s="196">
        <v>0</v>
      </c>
      <c r="C43" s="196">
        <v>0</v>
      </c>
      <c r="D43" s="196">
        <v>0</v>
      </c>
      <c r="E43" s="196">
        <v>0</v>
      </c>
      <c r="F43" s="196">
        <v>0</v>
      </c>
      <c r="G43" s="196">
        <v>0</v>
      </c>
      <c r="H43" s="196">
        <v>0</v>
      </c>
      <c r="I43" s="196">
        <v>0</v>
      </c>
      <c r="J43" s="196">
        <v>0</v>
      </c>
      <c r="K43" s="196">
        <v>0</v>
      </c>
      <c r="L43" s="196">
        <v>0</v>
      </c>
      <c r="M43" s="268">
        <f t="shared" si="10"/>
        <v>0</v>
      </c>
    </row>
    <row r="44" spans="1:13" x14ac:dyDescent="0.2">
      <c r="A44" s="285" t="s">
        <v>168</v>
      </c>
      <c r="B44" s="196">
        <v>0</v>
      </c>
      <c r="C44" s="196">
        <v>0</v>
      </c>
      <c r="D44" s="196">
        <v>0</v>
      </c>
      <c r="E44" s="196">
        <v>0</v>
      </c>
      <c r="F44" s="196">
        <v>0</v>
      </c>
      <c r="G44" s="196">
        <v>0</v>
      </c>
      <c r="H44" s="196">
        <v>0</v>
      </c>
      <c r="I44" s="196">
        <v>0</v>
      </c>
      <c r="J44" s="196">
        <v>0</v>
      </c>
      <c r="K44" s="196">
        <v>0</v>
      </c>
      <c r="L44" s="196">
        <v>0</v>
      </c>
      <c r="M44" s="268">
        <f t="shared" si="10"/>
        <v>0</v>
      </c>
    </row>
    <row r="45" spans="1:13" x14ac:dyDescent="0.2">
      <c r="A45" s="285" t="s">
        <v>169</v>
      </c>
      <c r="B45" s="196">
        <v>0</v>
      </c>
      <c r="C45" s="196">
        <v>0</v>
      </c>
      <c r="D45" s="196">
        <v>0</v>
      </c>
      <c r="E45" s="196">
        <v>0</v>
      </c>
      <c r="F45" s="196">
        <v>0</v>
      </c>
      <c r="G45" s="196">
        <v>0</v>
      </c>
      <c r="H45" s="196">
        <v>0</v>
      </c>
      <c r="I45" s="196">
        <v>0</v>
      </c>
      <c r="J45" s="196">
        <v>0</v>
      </c>
      <c r="K45" s="196">
        <v>0</v>
      </c>
      <c r="L45" s="196">
        <v>0</v>
      </c>
      <c r="M45" s="268">
        <f t="shared" si="10"/>
        <v>0</v>
      </c>
    </row>
    <row r="46" spans="1:13" x14ac:dyDescent="0.2">
      <c r="A46" s="285" t="s">
        <v>170</v>
      </c>
      <c r="B46" s="196">
        <v>0</v>
      </c>
      <c r="C46" s="196">
        <v>0</v>
      </c>
      <c r="D46" s="196">
        <v>0</v>
      </c>
      <c r="E46" s="196">
        <v>0</v>
      </c>
      <c r="F46" s="196">
        <v>0</v>
      </c>
      <c r="G46" s="196">
        <v>0</v>
      </c>
      <c r="H46" s="196">
        <v>0</v>
      </c>
      <c r="I46" s="196">
        <v>0</v>
      </c>
      <c r="J46" s="196">
        <v>0</v>
      </c>
      <c r="K46" s="196">
        <v>0</v>
      </c>
      <c r="L46" s="196">
        <v>0</v>
      </c>
      <c r="M46" s="268">
        <f t="shared" si="10"/>
        <v>0</v>
      </c>
    </row>
    <row r="47" spans="1:13" x14ac:dyDescent="0.2">
      <c r="A47" s="269" t="s">
        <v>171</v>
      </c>
      <c r="B47" s="196">
        <v>0</v>
      </c>
      <c r="C47" s="196">
        <v>0</v>
      </c>
      <c r="D47" s="196">
        <v>0</v>
      </c>
      <c r="E47" s="196">
        <v>0</v>
      </c>
      <c r="F47" s="196">
        <v>0</v>
      </c>
      <c r="G47" s="196">
        <v>0</v>
      </c>
      <c r="H47" s="196">
        <v>0</v>
      </c>
      <c r="I47" s="196">
        <v>0</v>
      </c>
      <c r="J47" s="196">
        <v>0</v>
      </c>
      <c r="K47" s="196">
        <v>0</v>
      </c>
      <c r="L47" s="196">
        <v>0</v>
      </c>
      <c r="M47" s="268">
        <f t="shared" si="10"/>
        <v>0</v>
      </c>
    </row>
    <row r="48" spans="1:13" x14ac:dyDescent="0.2">
      <c r="A48" s="272" t="s">
        <v>172</v>
      </c>
      <c r="B48" s="197">
        <f>SUM(B38:B47)</f>
        <v>0</v>
      </c>
      <c r="C48" s="197">
        <f>SUM(C38:C47)</f>
        <v>0</v>
      </c>
      <c r="D48" s="197">
        <f t="shared" ref="D48:L48" si="11">SUM(D38:D47)</f>
        <v>0</v>
      </c>
      <c r="E48" s="197">
        <f t="shared" si="11"/>
        <v>0</v>
      </c>
      <c r="F48" s="197">
        <f t="shared" si="11"/>
        <v>0</v>
      </c>
      <c r="G48" s="197">
        <f t="shared" si="11"/>
        <v>0</v>
      </c>
      <c r="H48" s="197">
        <f t="shared" si="11"/>
        <v>0</v>
      </c>
      <c r="I48" s="197">
        <f t="shared" si="11"/>
        <v>0</v>
      </c>
      <c r="J48" s="197">
        <f t="shared" si="11"/>
        <v>0</v>
      </c>
      <c r="K48" s="197">
        <f t="shared" si="11"/>
        <v>0</v>
      </c>
      <c r="L48" s="197">
        <f t="shared" si="11"/>
        <v>0</v>
      </c>
      <c r="M48" s="273">
        <f>SUM(B48:L48)</f>
        <v>0</v>
      </c>
    </row>
    <row r="49" spans="1:13" x14ac:dyDescent="0.2">
      <c r="A49" s="265" t="s">
        <v>173</v>
      </c>
      <c r="B49" s="251"/>
      <c r="C49" s="251"/>
      <c r="D49" s="251"/>
      <c r="E49" s="251"/>
      <c r="F49" s="251"/>
      <c r="G49" s="251"/>
      <c r="H49" s="251"/>
      <c r="I49" s="251"/>
      <c r="J49" s="251"/>
      <c r="K49" s="251"/>
      <c r="L49" s="251"/>
      <c r="M49" s="284"/>
    </row>
    <row r="50" spans="1:13" x14ac:dyDescent="0.2">
      <c r="A50" s="287" t="s">
        <v>174</v>
      </c>
      <c r="B50" s="238">
        <v>0</v>
      </c>
      <c r="C50" s="238">
        <v>0</v>
      </c>
      <c r="D50" s="238">
        <v>0</v>
      </c>
      <c r="E50" s="238">
        <v>0</v>
      </c>
      <c r="F50" s="238">
        <v>0</v>
      </c>
      <c r="G50" s="238">
        <v>0</v>
      </c>
      <c r="H50" s="238">
        <v>0</v>
      </c>
      <c r="I50" s="238">
        <v>0</v>
      </c>
      <c r="J50" s="238">
        <v>0</v>
      </c>
      <c r="K50" s="238">
        <v>0</v>
      </c>
      <c r="L50" s="238">
        <v>0</v>
      </c>
      <c r="M50" s="288">
        <f>SUM(B50:L50)</f>
        <v>0</v>
      </c>
    </row>
    <row r="51" spans="1:13" x14ac:dyDescent="0.2">
      <c r="A51" s="285" t="s">
        <v>175</v>
      </c>
      <c r="B51" s="196">
        <v>0</v>
      </c>
      <c r="C51" s="196">
        <v>0</v>
      </c>
      <c r="D51" s="196">
        <v>0</v>
      </c>
      <c r="E51" s="196">
        <v>0</v>
      </c>
      <c r="F51" s="196">
        <v>0</v>
      </c>
      <c r="G51" s="196">
        <v>0</v>
      </c>
      <c r="H51" s="196">
        <v>0</v>
      </c>
      <c r="I51" s="196">
        <v>0</v>
      </c>
      <c r="J51" s="196">
        <v>0</v>
      </c>
      <c r="K51" s="196">
        <v>0</v>
      </c>
      <c r="L51" s="196">
        <v>0</v>
      </c>
      <c r="M51" s="268">
        <f>SUM(B51:L51)</f>
        <v>0</v>
      </c>
    </row>
    <row r="52" spans="1:13" x14ac:dyDescent="0.2">
      <c r="A52" s="285" t="s">
        <v>176</v>
      </c>
      <c r="B52" s="196">
        <v>0</v>
      </c>
      <c r="C52" s="196">
        <v>0</v>
      </c>
      <c r="D52" s="196">
        <v>0</v>
      </c>
      <c r="E52" s="196">
        <v>0</v>
      </c>
      <c r="F52" s="196">
        <v>0</v>
      </c>
      <c r="G52" s="196">
        <v>0</v>
      </c>
      <c r="H52" s="196">
        <v>0</v>
      </c>
      <c r="I52" s="196">
        <v>0</v>
      </c>
      <c r="J52" s="196">
        <v>0</v>
      </c>
      <c r="K52" s="196">
        <v>0</v>
      </c>
      <c r="L52" s="196">
        <v>0</v>
      </c>
      <c r="M52" s="268">
        <f t="shared" ref="M52:M64" si="12">SUM(B52:L52)</f>
        <v>0</v>
      </c>
    </row>
    <row r="53" spans="1:13" x14ac:dyDescent="0.2">
      <c r="A53" s="285" t="s">
        <v>177</v>
      </c>
      <c r="B53" s="196">
        <v>0</v>
      </c>
      <c r="C53" s="196">
        <v>0</v>
      </c>
      <c r="D53" s="196">
        <v>0</v>
      </c>
      <c r="E53" s="196">
        <v>0</v>
      </c>
      <c r="F53" s="196">
        <v>0</v>
      </c>
      <c r="G53" s="196">
        <v>0</v>
      </c>
      <c r="H53" s="196">
        <v>0</v>
      </c>
      <c r="I53" s="196">
        <v>0</v>
      </c>
      <c r="J53" s="196">
        <v>0</v>
      </c>
      <c r="K53" s="196">
        <v>0</v>
      </c>
      <c r="L53" s="196">
        <v>0</v>
      </c>
      <c r="M53" s="268">
        <f t="shared" si="12"/>
        <v>0</v>
      </c>
    </row>
    <row r="54" spans="1:13" ht="24" x14ac:dyDescent="0.2">
      <c r="A54" s="289" t="s">
        <v>178</v>
      </c>
      <c r="B54" s="196">
        <v>0</v>
      </c>
      <c r="C54" s="196">
        <v>0</v>
      </c>
      <c r="D54" s="196">
        <v>0</v>
      </c>
      <c r="E54" s="196">
        <v>0</v>
      </c>
      <c r="F54" s="196">
        <v>0</v>
      </c>
      <c r="G54" s="196">
        <v>0</v>
      </c>
      <c r="H54" s="196">
        <v>0</v>
      </c>
      <c r="I54" s="196">
        <v>0</v>
      </c>
      <c r="J54" s="196">
        <v>0</v>
      </c>
      <c r="K54" s="196">
        <v>0</v>
      </c>
      <c r="L54" s="196">
        <v>0</v>
      </c>
      <c r="M54" s="268">
        <f t="shared" si="12"/>
        <v>0</v>
      </c>
    </row>
    <row r="55" spans="1:13" x14ac:dyDescent="0.2">
      <c r="A55" s="285" t="s">
        <v>179</v>
      </c>
      <c r="B55" s="196">
        <v>0</v>
      </c>
      <c r="C55" s="196">
        <v>0</v>
      </c>
      <c r="D55" s="196">
        <v>0</v>
      </c>
      <c r="E55" s="196">
        <v>0</v>
      </c>
      <c r="F55" s="196">
        <v>0</v>
      </c>
      <c r="G55" s="196">
        <v>0</v>
      </c>
      <c r="H55" s="196">
        <v>0</v>
      </c>
      <c r="I55" s="196">
        <v>0</v>
      </c>
      <c r="J55" s="196">
        <v>0</v>
      </c>
      <c r="K55" s="196">
        <v>0</v>
      </c>
      <c r="L55" s="196">
        <v>0</v>
      </c>
      <c r="M55" s="268">
        <f t="shared" si="12"/>
        <v>0</v>
      </c>
    </row>
    <row r="56" spans="1:13" x14ac:dyDescent="0.2">
      <c r="A56" s="285" t="s">
        <v>180</v>
      </c>
      <c r="B56" s="196">
        <v>0</v>
      </c>
      <c r="C56" s="196">
        <v>0</v>
      </c>
      <c r="D56" s="196">
        <v>0</v>
      </c>
      <c r="E56" s="196">
        <v>0</v>
      </c>
      <c r="F56" s="196">
        <v>0</v>
      </c>
      <c r="G56" s="196">
        <v>0</v>
      </c>
      <c r="H56" s="196">
        <v>0</v>
      </c>
      <c r="I56" s="196">
        <v>0</v>
      </c>
      <c r="J56" s="196">
        <v>0</v>
      </c>
      <c r="K56" s="196">
        <v>0</v>
      </c>
      <c r="L56" s="196">
        <v>0</v>
      </c>
      <c r="M56" s="268">
        <f t="shared" si="12"/>
        <v>0</v>
      </c>
    </row>
    <row r="57" spans="1:13" x14ac:dyDescent="0.2">
      <c r="A57" s="285" t="s">
        <v>181</v>
      </c>
      <c r="B57" s="196">
        <v>0</v>
      </c>
      <c r="C57" s="196">
        <v>0</v>
      </c>
      <c r="D57" s="196">
        <v>0</v>
      </c>
      <c r="E57" s="196">
        <v>0</v>
      </c>
      <c r="F57" s="196">
        <v>0</v>
      </c>
      <c r="G57" s="196">
        <v>0</v>
      </c>
      <c r="H57" s="196">
        <v>0</v>
      </c>
      <c r="I57" s="196">
        <v>0</v>
      </c>
      <c r="J57" s="196">
        <v>0</v>
      </c>
      <c r="K57" s="196">
        <v>0</v>
      </c>
      <c r="L57" s="196">
        <v>0</v>
      </c>
      <c r="M57" s="268">
        <f t="shared" si="12"/>
        <v>0</v>
      </c>
    </row>
    <row r="58" spans="1:13" x14ac:dyDescent="0.2">
      <c r="A58" s="285" t="s">
        <v>182</v>
      </c>
      <c r="B58" s="196">
        <v>0</v>
      </c>
      <c r="C58" s="196">
        <v>0</v>
      </c>
      <c r="D58" s="196">
        <v>0</v>
      </c>
      <c r="E58" s="196">
        <v>0</v>
      </c>
      <c r="F58" s="196">
        <v>0</v>
      </c>
      <c r="G58" s="196">
        <v>0</v>
      </c>
      <c r="H58" s="196">
        <v>0</v>
      </c>
      <c r="I58" s="196">
        <v>0</v>
      </c>
      <c r="J58" s="196">
        <v>0</v>
      </c>
      <c r="K58" s="196">
        <v>0</v>
      </c>
      <c r="L58" s="196">
        <v>0</v>
      </c>
      <c r="M58" s="268">
        <f t="shared" si="12"/>
        <v>0</v>
      </c>
    </row>
    <row r="59" spans="1:13" x14ac:dyDescent="0.2">
      <c r="A59" s="285" t="s">
        <v>183</v>
      </c>
      <c r="B59" s="196">
        <v>0</v>
      </c>
      <c r="C59" s="196">
        <v>0</v>
      </c>
      <c r="D59" s="196">
        <v>0</v>
      </c>
      <c r="E59" s="196">
        <v>0</v>
      </c>
      <c r="F59" s="196">
        <v>0</v>
      </c>
      <c r="G59" s="196">
        <v>0</v>
      </c>
      <c r="H59" s="196">
        <v>0</v>
      </c>
      <c r="I59" s="196">
        <v>0</v>
      </c>
      <c r="J59" s="196">
        <v>0</v>
      </c>
      <c r="K59" s="196">
        <v>0</v>
      </c>
      <c r="L59" s="196">
        <v>0</v>
      </c>
      <c r="M59" s="268">
        <f t="shared" si="12"/>
        <v>0</v>
      </c>
    </row>
    <row r="60" spans="1:13" x14ac:dyDescent="0.2">
      <c r="A60" s="285" t="s">
        <v>184</v>
      </c>
      <c r="B60" s="196">
        <v>0</v>
      </c>
      <c r="C60" s="196">
        <v>0</v>
      </c>
      <c r="D60" s="196">
        <v>0</v>
      </c>
      <c r="E60" s="196">
        <v>0</v>
      </c>
      <c r="F60" s="196">
        <v>0</v>
      </c>
      <c r="G60" s="196">
        <v>0</v>
      </c>
      <c r="H60" s="196">
        <v>0</v>
      </c>
      <c r="I60" s="196">
        <v>0</v>
      </c>
      <c r="J60" s="196">
        <v>0</v>
      </c>
      <c r="K60" s="196">
        <v>0</v>
      </c>
      <c r="L60" s="196">
        <v>0</v>
      </c>
      <c r="M60" s="268">
        <f t="shared" si="12"/>
        <v>0</v>
      </c>
    </row>
    <row r="61" spans="1:13" x14ac:dyDescent="0.2">
      <c r="A61" s="285" t="s">
        <v>185</v>
      </c>
      <c r="B61" s="196">
        <v>0</v>
      </c>
      <c r="C61" s="196">
        <v>0</v>
      </c>
      <c r="D61" s="196">
        <v>0</v>
      </c>
      <c r="E61" s="196">
        <v>0</v>
      </c>
      <c r="F61" s="196">
        <v>0</v>
      </c>
      <c r="G61" s="196">
        <v>0</v>
      </c>
      <c r="H61" s="196">
        <v>0</v>
      </c>
      <c r="I61" s="196">
        <v>0</v>
      </c>
      <c r="J61" s="196">
        <v>0</v>
      </c>
      <c r="K61" s="196">
        <v>0</v>
      </c>
      <c r="L61" s="196">
        <v>0</v>
      </c>
      <c r="M61" s="268">
        <f t="shared" si="12"/>
        <v>0</v>
      </c>
    </row>
    <row r="62" spans="1:13" x14ac:dyDescent="0.2">
      <c r="A62" s="285" t="s">
        <v>186</v>
      </c>
      <c r="B62" s="196">
        <v>0</v>
      </c>
      <c r="C62" s="196">
        <v>0</v>
      </c>
      <c r="D62" s="196">
        <v>0</v>
      </c>
      <c r="E62" s="196">
        <v>0</v>
      </c>
      <c r="F62" s="196">
        <v>0</v>
      </c>
      <c r="G62" s="196">
        <v>0</v>
      </c>
      <c r="H62" s="196">
        <v>0</v>
      </c>
      <c r="I62" s="196">
        <v>0</v>
      </c>
      <c r="J62" s="196">
        <v>0</v>
      </c>
      <c r="K62" s="196">
        <v>0</v>
      </c>
      <c r="L62" s="196">
        <v>0</v>
      </c>
      <c r="M62" s="268">
        <f t="shared" si="12"/>
        <v>0</v>
      </c>
    </row>
    <row r="63" spans="1:13" x14ac:dyDescent="0.2">
      <c r="A63" s="285" t="s">
        <v>187</v>
      </c>
      <c r="B63" s="196">
        <v>0</v>
      </c>
      <c r="C63" s="196">
        <v>0</v>
      </c>
      <c r="D63" s="196">
        <v>0</v>
      </c>
      <c r="E63" s="196">
        <v>0</v>
      </c>
      <c r="F63" s="196">
        <v>0</v>
      </c>
      <c r="G63" s="196">
        <v>0</v>
      </c>
      <c r="H63" s="196">
        <v>0</v>
      </c>
      <c r="I63" s="196">
        <v>0</v>
      </c>
      <c r="J63" s="196">
        <v>0</v>
      </c>
      <c r="K63" s="196">
        <v>0</v>
      </c>
      <c r="L63" s="196">
        <v>0</v>
      </c>
      <c r="M63" s="268">
        <f t="shared" si="12"/>
        <v>0</v>
      </c>
    </row>
    <row r="64" spans="1:13" x14ac:dyDescent="0.2">
      <c r="A64" s="269" t="s">
        <v>188</v>
      </c>
      <c r="B64" s="196">
        <v>0</v>
      </c>
      <c r="C64" s="196">
        <v>0</v>
      </c>
      <c r="D64" s="196">
        <v>0</v>
      </c>
      <c r="E64" s="196">
        <v>0</v>
      </c>
      <c r="F64" s="196">
        <v>0</v>
      </c>
      <c r="G64" s="196">
        <v>0</v>
      </c>
      <c r="H64" s="196">
        <v>0</v>
      </c>
      <c r="I64" s="196">
        <v>0</v>
      </c>
      <c r="J64" s="196">
        <v>0</v>
      </c>
      <c r="K64" s="196">
        <v>0</v>
      </c>
      <c r="L64" s="196">
        <v>0</v>
      </c>
      <c r="M64" s="268">
        <f t="shared" si="12"/>
        <v>0</v>
      </c>
    </row>
    <row r="65" spans="1:13" x14ac:dyDescent="0.2">
      <c r="A65" s="272" t="s">
        <v>189</v>
      </c>
      <c r="B65" s="197">
        <f>SUM(B50:B64)</f>
        <v>0</v>
      </c>
      <c r="C65" s="197">
        <f t="shared" ref="C65:L65" si="13">SUM(C50:C64)</f>
        <v>0</v>
      </c>
      <c r="D65" s="197">
        <f t="shared" si="13"/>
        <v>0</v>
      </c>
      <c r="E65" s="197">
        <f t="shared" si="13"/>
        <v>0</v>
      </c>
      <c r="F65" s="197">
        <f t="shared" si="13"/>
        <v>0</v>
      </c>
      <c r="G65" s="197">
        <f t="shared" si="13"/>
        <v>0</v>
      </c>
      <c r="H65" s="197">
        <f t="shared" si="13"/>
        <v>0</v>
      </c>
      <c r="I65" s="197">
        <f t="shared" si="13"/>
        <v>0</v>
      </c>
      <c r="J65" s="197">
        <f t="shared" si="13"/>
        <v>0</v>
      </c>
      <c r="K65" s="197">
        <f t="shared" si="13"/>
        <v>0</v>
      </c>
      <c r="L65" s="197">
        <f t="shared" si="13"/>
        <v>0</v>
      </c>
      <c r="M65" s="273">
        <f>SUM(B65:L65)</f>
        <v>0</v>
      </c>
    </row>
    <row r="66" spans="1:13" x14ac:dyDescent="0.2">
      <c r="A66" s="265" t="s">
        <v>190</v>
      </c>
      <c r="B66" s="251"/>
      <c r="C66" s="251"/>
      <c r="D66" s="251"/>
      <c r="E66" s="251"/>
      <c r="F66" s="251"/>
      <c r="G66" s="251"/>
      <c r="H66" s="251"/>
      <c r="I66" s="251"/>
      <c r="J66" s="251"/>
      <c r="K66" s="251"/>
      <c r="L66" s="251"/>
      <c r="M66" s="284"/>
    </row>
    <row r="67" spans="1:13" hidden="1" x14ac:dyDescent="0.2">
      <c r="A67" s="285" t="s">
        <v>191</v>
      </c>
      <c r="B67" s="196">
        <v>0</v>
      </c>
      <c r="C67" s="196">
        <v>0</v>
      </c>
      <c r="D67" s="196">
        <v>0</v>
      </c>
      <c r="E67" s="196">
        <v>0</v>
      </c>
      <c r="F67" s="196">
        <v>0</v>
      </c>
      <c r="G67" s="196">
        <v>0</v>
      </c>
      <c r="H67" s="196">
        <v>0</v>
      </c>
      <c r="I67" s="196">
        <v>0</v>
      </c>
      <c r="J67" s="196">
        <v>0</v>
      </c>
      <c r="K67" s="196">
        <v>0</v>
      </c>
      <c r="L67" s="196">
        <v>0</v>
      </c>
      <c r="M67" s="268">
        <f>SUM(B67:L67)</f>
        <v>0</v>
      </c>
    </row>
    <row r="68" spans="1:13" hidden="1" x14ac:dyDescent="0.2">
      <c r="A68" s="285" t="s">
        <v>192</v>
      </c>
      <c r="B68" s="196">
        <v>0</v>
      </c>
      <c r="C68" s="196">
        <v>0</v>
      </c>
      <c r="D68" s="196">
        <v>0</v>
      </c>
      <c r="E68" s="196">
        <v>0</v>
      </c>
      <c r="F68" s="196">
        <v>0</v>
      </c>
      <c r="G68" s="196">
        <v>0</v>
      </c>
      <c r="H68" s="196">
        <v>0</v>
      </c>
      <c r="I68" s="196">
        <v>0</v>
      </c>
      <c r="J68" s="196">
        <v>0</v>
      </c>
      <c r="K68" s="196">
        <v>0</v>
      </c>
      <c r="L68" s="196">
        <v>0</v>
      </c>
      <c r="M68" s="268">
        <f t="shared" ref="M68:M72" si="14">SUM(B68:L68)</f>
        <v>0</v>
      </c>
    </row>
    <row r="69" spans="1:13" hidden="1" x14ac:dyDescent="0.2">
      <c r="A69" s="285" t="s">
        <v>193</v>
      </c>
      <c r="B69" s="196">
        <v>0</v>
      </c>
      <c r="C69" s="196">
        <v>0</v>
      </c>
      <c r="D69" s="196">
        <v>0</v>
      </c>
      <c r="E69" s="196">
        <v>0</v>
      </c>
      <c r="F69" s="196">
        <v>0</v>
      </c>
      <c r="G69" s="196">
        <v>0</v>
      </c>
      <c r="H69" s="196">
        <v>0</v>
      </c>
      <c r="I69" s="196">
        <v>0</v>
      </c>
      <c r="J69" s="196">
        <v>0</v>
      </c>
      <c r="K69" s="196">
        <v>0</v>
      </c>
      <c r="L69" s="196">
        <v>0</v>
      </c>
      <c r="M69" s="268">
        <f t="shared" si="14"/>
        <v>0</v>
      </c>
    </row>
    <row r="70" spans="1:13" hidden="1" x14ac:dyDescent="0.2">
      <c r="A70" s="285" t="s">
        <v>194</v>
      </c>
      <c r="B70" s="196">
        <v>0</v>
      </c>
      <c r="C70" s="196">
        <v>0</v>
      </c>
      <c r="D70" s="196">
        <v>0</v>
      </c>
      <c r="E70" s="196">
        <v>0</v>
      </c>
      <c r="F70" s="196">
        <v>0</v>
      </c>
      <c r="G70" s="196">
        <v>0</v>
      </c>
      <c r="H70" s="196">
        <v>0</v>
      </c>
      <c r="I70" s="196">
        <v>0</v>
      </c>
      <c r="J70" s="196">
        <v>0</v>
      </c>
      <c r="K70" s="196">
        <v>0</v>
      </c>
      <c r="L70" s="196">
        <v>0</v>
      </c>
      <c r="M70" s="268">
        <f t="shared" si="14"/>
        <v>0</v>
      </c>
    </row>
    <row r="71" spans="1:13" hidden="1" x14ac:dyDescent="0.2">
      <c r="A71" s="285" t="s">
        <v>195</v>
      </c>
      <c r="B71" s="196">
        <v>0</v>
      </c>
      <c r="C71" s="196">
        <v>0</v>
      </c>
      <c r="D71" s="196">
        <v>0</v>
      </c>
      <c r="E71" s="196">
        <v>0</v>
      </c>
      <c r="F71" s="196">
        <v>0</v>
      </c>
      <c r="G71" s="196">
        <v>0</v>
      </c>
      <c r="H71" s="196">
        <v>0</v>
      </c>
      <c r="I71" s="196">
        <v>0</v>
      </c>
      <c r="J71" s="196">
        <v>0</v>
      </c>
      <c r="K71" s="196">
        <v>0</v>
      </c>
      <c r="L71" s="196">
        <v>0</v>
      </c>
      <c r="M71" s="268">
        <f t="shared" si="14"/>
        <v>0</v>
      </c>
    </row>
    <row r="72" spans="1:13" hidden="1" x14ac:dyDescent="0.2">
      <c r="A72" s="285" t="s">
        <v>196</v>
      </c>
      <c r="B72" s="196">
        <v>0</v>
      </c>
      <c r="C72" s="196">
        <v>0</v>
      </c>
      <c r="D72" s="196">
        <v>0</v>
      </c>
      <c r="E72" s="196">
        <v>0</v>
      </c>
      <c r="F72" s="196">
        <v>0</v>
      </c>
      <c r="G72" s="196">
        <v>0</v>
      </c>
      <c r="H72" s="196">
        <v>0</v>
      </c>
      <c r="I72" s="196">
        <v>0</v>
      </c>
      <c r="J72" s="196">
        <v>0</v>
      </c>
      <c r="K72" s="196">
        <v>0</v>
      </c>
      <c r="L72" s="196">
        <v>0</v>
      </c>
      <c r="M72" s="268">
        <f t="shared" si="14"/>
        <v>0</v>
      </c>
    </row>
    <row r="73" spans="1:13" hidden="1" x14ac:dyDescent="0.2">
      <c r="A73" s="272" t="s">
        <v>197</v>
      </c>
      <c r="B73" s="197">
        <f>SUM(B67:B72)</f>
        <v>0</v>
      </c>
      <c r="C73" s="197">
        <f>SUM(C67:C72)</f>
        <v>0</v>
      </c>
      <c r="D73" s="197">
        <f t="shared" ref="D73:L73" si="15">SUM(D67:D72)</f>
        <v>0</v>
      </c>
      <c r="E73" s="197">
        <f t="shared" si="15"/>
        <v>0</v>
      </c>
      <c r="F73" s="197">
        <f t="shared" si="15"/>
        <v>0</v>
      </c>
      <c r="G73" s="197">
        <f t="shared" si="15"/>
        <v>0</v>
      </c>
      <c r="H73" s="197">
        <f t="shared" si="15"/>
        <v>0</v>
      </c>
      <c r="I73" s="197">
        <f t="shared" si="15"/>
        <v>0</v>
      </c>
      <c r="J73" s="197">
        <f t="shared" si="15"/>
        <v>0</v>
      </c>
      <c r="K73" s="197">
        <f t="shared" si="15"/>
        <v>0</v>
      </c>
      <c r="L73" s="197">
        <f t="shared" si="15"/>
        <v>0</v>
      </c>
      <c r="M73" s="273">
        <f>SUM(B73:L73)</f>
        <v>0</v>
      </c>
    </row>
    <row r="74" spans="1:13" x14ac:dyDescent="0.2">
      <c r="A74" s="291" t="s">
        <v>198</v>
      </c>
      <c r="B74" s="251"/>
      <c r="C74" s="251"/>
      <c r="D74" s="251"/>
      <c r="E74" s="251"/>
      <c r="F74" s="251"/>
      <c r="G74" s="251"/>
      <c r="H74" s="251"/>
      <c r="I74" s="251"/>
      <c r="J74" s="251"/>
      <c r="K74" s="251"/>
      <c r="L74" s="251"/>
      <c r="M74" s="284"/>
    </row>
    <row r="75" spans="1:13" x14ac:dyDescent="0.2">
      <c r="A75" s="285" t="s">
        <v>199</v>
      </c>
      <c r="B75" s="196">
        <v>0</v>
      </c>
      <c r="C75" s="196">
        <v>0</v>
      </c>
      <c r="D75" s="196">
        <v>0</v>
      </c>
      <c r="E75" s="196">
        <v>0</v>
      </c>
      <c r="F75" s="196">
        <v>0</v>
      </c>
      <c r="G75" s="196">
        <v>0</v>
      </c>
      <c r="H75" s="196">
        <v>0</v>
      </c>
      <c r="I75" s="196">
        <v>0</v>
      </c>
      <c r="J75" s="196">
        <v>0</v>
      </c>
      <c r="K75" s="196">
        <v>0</v>
      </c>
      <c r="L75" s="196">
        <v>0</v>
      </c>
      <c r="M75" s="268">
        <f>SUM(B75:L75)</f>
        <v>0</v>
      </c>
    </row>
    <row r="76" spans="1:13" x14ac:dyDescent="0.2">
      <c r="A76" s="285" t="s">
        <v>200</v>
      </c>
      <c r="B76" s="196">
        <v>0</v>
      </c>
      <c r="C76" s="196">
        <v>0</v>
      </c>
      <c r="D76" s="196">
        <v>0</v>
      </c>
      <c r="E76" s="196">
        <v>0</v>
      </c>
      <c r="F76" s="196">
        <v>0</v>
      </c>
      <c r="G76" s="196">
        <v>0</v>
      </c>
      <c r="H76" s="196">
        <v>0</v>
      </c>
      <c r="I76" s="196">
        <v>0</v>
      </c>
      <c r="J76" s="196">
        <v>0</v>
      </c>
      <c r="K76" s="196">
        <v>0</v>
      </c>
      <c r="L76" s="196">
        <v>0</v>
      </c>
      <c r="M76" s="268">
        <f t="shared" ref="M76:M79" si="16">SUM(B76:L76)</f>
        <v>0</v>
      </c>
    </row>
    <row r="77" spans="1:13" x14ac:dyDescent="0.2">
      <c r="A77" s="285" t="s">
        <v>201</v>
      </c>
      <c r="B77" s="196">
        <v>0</v>
      </c>
      <c r="C77" s="196">
        <v>0</v>
      </c>
      <c r="D77" s="196">
        <v>0</v>
      </c>
      <c r="E77" s="196">
        <v>0</v>
      </c>
      <c r="F77" s="196">
        <v>0</v>
      </c>
      <c r="G77" s="196">
        <v>0</v>
      </c>
      <c r="H77" s="196">
        <v>0</v>
      </c>
      <c r="I77" s="196">
        <v>0</v>
      </c>
      <c r="J77" s="196">
        <v>0</v>
      </c>
      <c r="K77" s="196">
        <v>0</v>
      </c>
      <c r="L77" s="196">
        <v>0</v>
      </c>
      <c r="M77" s="268">
        <f t="shared" si="16"/>
        <v>0</v>
      </c>
    </row>
    <row r="78" spans="1:13" x14ac:dyDescent="0.2">
      <c r="A78" s="285" t="s">
        <v>202</v>
      </c>
      <c r="B78" s="196">
        <v>0</v>
      </c>
      <c r="C78" s="196">
        <v>0</v>
      </c>
      <c r="D78" s="196">
        <v>0</v>
      </c>
      <c r="E78" s="196">
        <v>0</v>
      </c>
      <c r="F78" s="196">
        <v>0</v>
      </c>
      <c r="G78" s="196">
        <v>0</v>
      </c>
      <c r="H78" s="196">
        <v>0</v>
      </c>
      <c r="I78" s="196">
        <v>0</v>
      </c>
      <c r="J78" s="196">
        <v>0</v>
      </c>
      <c r="K78" s="196">
        <v>0</v>
      </c>
      <c r="L78" s="196">
        <v>0</v>
      </c>
      <c r="M78" s="268">
        <f t="shared" si="16"/>
        <v>0</v>
      </c>
    </row>
    <row r="79" spans="1:13" x14ac:dyDescent="0.2">
      <c r="A79" s="285" t="s">
        <v>203</v>
      </c>
      <c r="B79" s="196">
        <v>0</v>
      </c>
      <c r="C79" s="196">
        <v>0</v>
      </c>
      <c r="D79" s="196">
        <v>0</v>
      </c>
      <c r="E79" s="196">
        <v>0</v>
      </c>
      <c r="F79" s="196">
        <v>0</v>
      </c>
      <c r="G79" s="196">
        <v>0</v>
      </c>
      <c r="H79" s="196">
        <v>0</v>
      </c>
      <c r="I79" s="196">
        <v>0</v>
      </c>
      <c r="J79" s="196">
        <v>0</v>
      </c>
      <c r="K79" s="196">
        <v>0</v>
      </c>
      <c r="L79" s="196">
        <v>0</v>
      </c>
      <c r="M79" s="268">
        <f t="shared" si="16"/>
        <v>0</v>
      </c>
    </row>
    <row r="80" spans="1:13" x14ac:dyDescent="0.2">
      <c r="A80" s="272" t="s">
        <v>204</v>
      </c>
      <c r="B80" s="197">
        <f>SUM(B75:B79)</f>
        <v>0</v>
      </c>
      <c r="C80" s="197">
        <f>SUM(C75:C79)</f>
        <v>0</v>
      </c>
      <c r="D80" s="197">
        <f t="shared" ref="D80:L80" si="17">SUM(D75:D79)</f>
        <v>0</v>
      </c>
      <c r="E80" s="197">
        <f t="shared" si="17"/>
        <v>0</v>
      </c>
      <c r="F80" s="197">
        <f t="shared" si="17"/>
        <v>0</v>
      </c>
      <c r="G80" s="197">
        <f t="shared" si="17"/>
        <v>0</v>
      </c>
      <c r="H80" s="197">
        <f t="shared" si="17"/>
        <v>0</v>
      </c>
      <c r="I80" s="197">
        <f t="shared" si="17"/>
        <v>0</v>
      </c>
      <c r="J80" s="197">
        <f t="shared" si="17"/>
        <v>0</v>
      </c>
      <c r="K80" s="197">
        <f t="shared" si="17"/>
        <v>0</v>
      </c>
      <c r="L80" s="197">
        <f t="shared" si="17"/>
        <v>0</v>
      </c>
      <c r="M80" s="273">
        <f>SUM(B80:L80)</f>
        <v>0</v>
      </c>
    </row>
    <row r="81" spans="1:13" x14ac:dyDescent="0.2">
      <c r="A81" s="265" t="s">
        <v>205</v>
      </c>
      <c r="B81" s="251"/>
      <c r="C81" s="251"/>
      <c r="D81" s="251"/>
      <c r="E81" s="251"/>
      <c r="F81" s="251"/>
      <c r="G81" s="251"/>
      <c r="H81" s="251"/>
      <c r="I81" s="251"/>
      <c r="J81" s="251"/>
      <c r="K81" s="251"/>
      <c r="L81" s="251"/>
      <c r="M81" s="284"/>
    </row>
    <row r="82" spans="1:13" x14ac:dyDescent="0.2">
      <c r="A82" s="275" t="s">
        <v>206</v>
      </c>
      <c r="B82" s="196">
        <v>0</v>
      </c>
      <c r="C82" s="196">
        <v>0</v>
      </c>
      <c r="D82" s="196">
        <v>0</v>
      </c>
      <c r="E82" s="196">
        <v>0</v>
      </c>
      <c r="F82" s="196">
        <v>0</v>
      </c>
      <c r="G82" s="196">
        <v>0</v>
      </c>
      <c r="H82" s="196">
        <v>0</v>
      </c>
      <c r="I82" s="196">
        <v>0</v>
      </c>
      <c r="J82" s="196">
        <v>0</v>
      </c>
      <c r="K82" s="196">
        <v>0</v>
      </c>
      <c r="L82" s="196">
        <v>0</v>
      </c>
      <c r="M82" s="268">
        <f t="shared" ref="M82:M88" si="18">SUM(B82:L82)</f>
        <v>0</v>
      </c>
    </row>
    <row r="83" spans="1:13" x14ac:dyDescent="0.2">
      <c r="A83" s="292" t="s">
        <v>207</v>
      </c>
      <c r="B83" s="237">
        <v>0</v>
      </c>
      <c r="C83" s="237">
        <v>0</v>
      </c>
      <c r="D83" s="237">
        <v>0</v>
      </c>
      <c r="E83" s="237">
        <v>0</v>
      </c>
      <c r="F83" s="237">
        <v>0</v>
      </c>
      <c r="G83" s="237">
        <v>0</v>
      </c>
      <c r="H83" s="237">
        <v>0</v>
      </c>
      <c r="I83" s="237">
        <v>0</v>
      </c>
      <c r="J83" s="237">
        <v>0</v>
      </c>
      <c r="K83" s="237">
        <v>0</v>
      </c>
      <c r="L83" s="237">
        <v>0</v>
      </c>
      <c r="M83" s="280">
        <f t="shared" si="18"/>
        <v>0</v>
      </c>
    </row>
    <row r="84" spans="1:13" x14ac:dyDescent="0.2">
      <c r="A84" s="272" t="s">
        <v>208</v>
      </c>
      <c r="B84" s="197">
        <f>SUM(B82:B83)</f>
        <v>0</v>
      </c>
      <c r="C84" s="197">
        <f t="shared" ref="C84:L84" si="19">SUM(C82:C83)</f>
        <v>0</v>
      </c>
      <c r="D84" s="197">
        <f t="shared" si="19"/>
        <v>0</v>
      </c>
      <c r="E84" s="197">
        <f t="shared" si="19"/>
        <v>0</v>
      </c>
      <c r="F84" s="197">
        <f t="shared" si="19"/>
        <v>0</v>
      </c>
      <c r="G84" s="197">
        <f t="shared" si="19"/>
        <v>0</v>
      </c>
      <c r="H84" s="197">
        <f t="shared" si="19"/>
        <v>0</v>
      </c>
      <c r="I84" s="197">
        <f t="shared" si="19"/>
        <v>0</v>
      </c>
      <c r="J84" s="197">
        <f t="shared" si="19"/>
        <v>0</v>
      </c>
      <c r="K84" s="197">
        <f t="shared" si="19"/>
        <v>0</v>
      </c>
      <c r="L84" s="197">
        <f t="shared" si="19"/>
        <v>0</v>
      </c>
      <c r="M84" s="273">
        <f t="shared" si="18"/>
        <v>0</v>
      </c>
    </row>
    <row r="85" spans="1:13" x14ac:dyDescent="0.2">
      <c r="A85" s="293" t="s">
        <v>209</v>
      </c>
      <c r="B85" s="198">
        <f t="shared" ref="B85:L85" si="20">B84+B80+B73+B65+B48+B36+B33+B28+B22+B18</f>
        <v>0</v>
      </c>
      <c r="C85" s="198">
        <f t="shared" si="20"/>
        <v>0</v>
      </c>
      <c r="D85" s="198">
        <f t="shared" si="20"/>
        <v>0</v>
      </c>
      <c r="E85" s="198">
        <f t="shared" si="20"/>
        <v>0</v>
      </c>
      <c r="F85" s="198">
        <f t="shared" si="20"/>
        <v>0</v>
      </c>
      <c r="G85" s="198">
        <f t="shared" si="20"/>
        <v>0</v>
      </c>
      <c r="H85" s="198">
        <f t="shared" si="20"/>
        <v>0</v>
      </c>
      <c r="I85" s="198">
        <f t="shared" si="20"/>
        <v>0</v>
      </c>
      <c r="J85" s="198">
        <f t="shared" si="20"/>
        <v>0</v>
      </c>
      <c r="K85" s="198">
        <f t="shared" si="20"/>
        <v>0</v>
      </c>
      <c r="L85" s="198">
        <f t="shared" si="20"/>
        <v>0</v>
      </c>
      <c r="M85" s="294">
        <f t="shared" si="18"/>
        <v>0</v>
      </c>
    </row>
    <row r="86" spans="1:13" x14ac:dyDescent="0.2">
      <c r="A86" s="295" t="s">
        <v>210</v>
      </c>
      <c r="B86" s="239">
        <f>B85-B28-B36-B50-B83</f>
        <v>0</v>
      </c>
      <c r="C86" s="239">
        <f t="shared" ref="C86:L86" si="21">C85-C28-C36-C50-C83</f>
        <v>0</v>
      </c>
      <c r="D86" s="239">
        <f t="shared" si="21"/>
        <v>0</v>
      </c>
      <c r="E86" s="239">
        <f t="shared" si="21"/>
        <v>0</v>
      </c>
      <c r="F86" s="239">
        <f t="shared" si="21"/>
        <v>0</v>
      </c>
      <c r="G86" s="239">
        <f t="shared" si="21"/>
        <v>0</v>
      </c>
      <c r="H86" s="239">
        <f t="shared" si="21"/>
        <v>0</v>
      </c>
      <c r="I86" s="239">
        <f t="shared" si="21"/>
        <v>0</v>
      </c>
      <c r="J86" s="239">
        <f t="shared" si="21"/>
        <v>0</v>
      </c>
      <c r="K86" s="239">
        <f t="shared" si="21"/>
        <v>0</v>
      </c>
      <c r="L86" s="239">
        <f t="shared" si="21"/>
        <v>0</v>
      </c>
      <c r="M86" s="283">
        <f t="shared" si="18"/>
        <v>0</v>
      </c>
    </row>
    <row r="87" spans="1:13" x14ac:dyDescent="0.2">
      <c r="A87" s="295" t="s">
        <v>211</v>
      </c>
      <c r="B87" s="239">
        <f t="shared" ref="B87:L87" si="22">ROUND(B86*$B$97,0)</f>
        <v>0</v>
      </c>
      <c r="C87" s="239">
        <f t="shared" si="22"/>
        <v>0</v>
      </c>
      <c r="D87" s="239">
        <f t="shared" si="22"/>
        <v>0</v>
      </c>
      <c r="E87" s="239">
        <f t="shared" si="22"/>
        <v>0</v>
      </c>
      <c r="F87" s="239">
        <f t="shared" si="22"/>
        <v>0</v>
      </c>
      <c r="G87" s="239">
        <f t="shared" si="22"/>
        <v>0</v>
      </c>
      <c r="H87" s="239">
        <f t="shared" si="22"/>
        <v>0</v>
      </c>
      <c r="I87" s="239">
        <f t="shared" si="22"/>
        <v>0</v>
      </c>
      <c r="J87" s="239">
        <f t="shared" si="22"/>
        <v>0</v>
      </c>
      <c r="K87" s="239">
        <f t="shared" si="22"/>
        <v>0</v>
      </c>
      <c r="L87" s="239">
        <f t="shared" si="22"/>
        <v>0</v>
      </c>
      <c r="M87" s="283">
        <f t="shared" si="18"/>
        <v>0</v>
      </c>
    </row>
    <row r="88" spans="1:13" x14ac:dyDescent="0.2">
      <c r="A88" s="296" t="s">
        <v>212</v>
      </c>
      <c r="B88" s="199">
        <f t="shared" ref="B88:L88" si="23">B85+B87</f>
        <v>0</v>
      </c>
      <c r="C88" s="199">
        <f t="shared" si="23"/>
        <v>0</v>
      </c>
      <c r="D88" s="199">
        <f t="shared" si="23"/>
        <v>0</v>
      </c>
      <c r="E88" s="199">
        <f t="shared" si="23"/>
        <v>0</v>
      </c>
      <c r="F88" s="199">
        <f t="shared" si="23"/>
        <v>0</v>
      </c>
      <c r="G88" s="199">
        <f t="shared" si="23"/>
        <v>0</v>
      </c>
      <c r="H88" s="199">
        <f t="shared" si="23"/>
        <v>0</v>
      </c>
      <c r="I88" s="199">
        <f t="shared" si="23"/>
        <v>0</v>
      </c>
      <c r="J88" s="199">
        <f t="shared" si="23"/>
        <v>0</v>
      </c>
      <c r="K88" s="199">
        <f t="shared" si="23"/>
        <v>0</v>
      </c>
      <c r="L88" s="199">
        <f t="shared" si="23"/>
        <v>0</v>
      </c>
      <c r="M88" s="297">
        <f t="shared" si="18"/>
        <v>0</v>
      </c>
    </row>
    <row r="89" spans="1:13" x14ac:dyDescent="0.2">
      <c r="A89" s="298" t="s">
        <v>213</v>
      </c>
      <c r="B89" s="205">
        <f>B88-B50</f>
        <v>0</v>
      </c>
      <c r="C89" s="205">
        <f t="shared" ref="C89:L89" si="24">C88-C50</f>
        <v>0</v>
      </c>
      <c r="D89" s="205">
        <f t="shared" si="24"/>
        <v>0</v>
      </c>
      <c r="E89" s="205">
        <f t="shared" si="24"/>
        <v>0</v>
      </c>
      <c r="F89" s="205">
        <f t="shared" si="24"/>
        <v>0</v>
      </c>
      <c r="G89" s="205">
        <f t="shared" si="24"/>
        <v>0</v>
      </c>
      <c r="H89" s="205">
        <f t="shared" si="24"/>
        <v>0</v>
      </c>
      <c r="I89" s="205">
        <f t="shared" si="24"/>
        <v>0</v>
      </c>
      <c r="J89" s="205">
        <f t="shared" si="24"/>
        <v>0</v>
      </c>
      <c r="K89" s="205">
        <f t="shared" si="24"/>
        <v>0</v>
      </c>
      <c r="L89" s="205">
        <f t="shared" si="24"/>
        <v>0</v>
      </c>
      <c r="M89" s="299">
        <f>M88-M50</f>
        <v>0</v>
      </c>
    </row>
    <row r="90" spans="1:13" x14ac:dyDescent="0.2">
      <c r="A90" s="300" t="s">
        <v>214</v>
      </c>
      <c r="B90" s="254">
        <v>0</v>
      </c>
      <c r="C90" s="254">
        <f t="shared" ref="C90:L90" si="25">-C50</f>
        <v>0</v>
      </c>
      <c r="D90" s="254">
        <f t="shared" si="25"/>
        <v>0</v>
      </c>
      <c r="E90" s="254">
        <f t="shared" si="25"/>
        <v>0</v>
      </c>
      <c r="F90" s="254">
        <f t="shared" si="25"/>
        <v>0</v>
      </c>
      <c r="G90" s="254">
        <f t="shared" si="25"/>
        <v>0</v>
      </c>
      <c r="H90" s="254">
        <f t="shared" si="25"/>
        <v>0</v>
      </c>
      <c r="I90" s="254">
        <f t="shared" si="25"/>
        <v>0</v>
      </c>
      <c r="J90" s="254">
        <f t="shared" si="25"/>
        <v>0</v>
      </c>
      <c r="K90" s="254">
        <f t="shared" si="25"/>
        <v>0</v>
      </c>
      <c r="L90" s="254">
        <f t="shared" si="25"/>
        <v>0</v>
      </c>
      <c r="M90" s="301">
        <f>-M50</f>
        <v>0</v>
      </c>
    </row>
    <row r="91" spans="1:13" x14ac:dyDescent="0.2">
      <c r="A91" s="302" t="s">
        <v>215</v>
      </c>
      <c r="B91" s="250">
        <f>B88</f>
        <v>0</v>
      </c>
      <c r="C91" s="250">
        <v>0</v>
      </c>
      <c r="D91" s="250">
        <v>0</v>
      </c>
      <c r="E91" s="250">
        <v>0</v>
      </c>
      <c r="F91" s="250">
        <v>0</v>
      </c>
      <c r="G91" s="250">
        <v>0</v>
      </c>
      <c r="H91" s="250">
        <v>0</v>
      </c>
      <c r="I91" s="250">
        <v>0</v>
      </c>
      <c r="J91" s="250">
        <v>0</v>
      </c>
      <c r="K91" s="250">
        <v>0</v>
      </c>
      <c r="L91" s="250">
        <v>0</v>
      </c>
      <c r="M91" s="303">
        <f t="shared" ref="M91:M93" si="26">SUM(B91:L91)</f>
        <v>0</v>
      </c>
    </row>
    <row r="92" spans="1:13" x14ac:dyDescent="0.2">
      <c r="A92" s="304" t="s">
        <v>216</v>
      </c>
      <c r="B92" s="250">
        <v>0</v>
      </c>
      <c r="C92" s="250">
        <v>0</v>
      </c>
      <c r="D92" s="250">
        <v>0</v>
      </c>
      <c r="E92" s="250">
        <v>0</v>
      </c>
      <c r="F92" s="250">
        <v>0</v>
      </c>
      <c r="G92" s="250">
        <v>0</v>
      </c>
      <c r="H92" s="250">
        <v>0</v>
      </c>
      <c r="I92" s="250">
        <v>0</v>
      </c>
      <c r="J92" s="250">
        <v>0</v>
      </c>
      <c r="K92" s="250">
        <v>0</v>
      </c>
      <c r="L92" s="250">
        <v>0</v>
      </c>
      <c r="M92" s="303">
        <f t="shared" si="26"/>
        <v>0</v>
      </c>
    </row>
    <row r="93" spans="1:13" x14ac:dyDescent="0.2">
      <c r="A93" s="302" t="s">
        <v>217</v>
      </c>
      <c r="B93" s="250">
        <v>0</v>
      </c>
      <c r="C93" s="250">
        <v>0</v>
      </c>
      <c r="D93" s="250">
        <v>0</v>
      </c>
      <c r="E93" s="250">
        <v>0</v>
      </c>
      <c r="F93" s="250">
        <v>0</v>
      </c>
      <c r="G93" s="250">
        <v>0</v>
      </c>
      <c r="H93" s="250">
        <v>0</v>
      </c>
      <c r="I93" s="250">
        <v>0</v>
      </c>
      <c r="J93" s="250">
        <v>0</v>
      </c>
      <c r="K93" s="250">
        <v>0</v>
      </c>
      <c r="L93" s="250">
        <v>0</v>
      </c>
      <c r="M93" s="303">
        <f t="shared" si="26"/>
        <v>0</v>
      </c>
    </row>
    <row r="94" spans="1:13" x14ac:dyDescent="0.2">
      <c r="A94" s="302" t="s">
        <v>218</v>
      </c>
      <c r="B94" s="250">
        <v>0</v>
      </c>
      <c r="C94" s="250">
        <v>0</v>
      </c>
      <c r="D94" s="250">
        <v>0</v>
      </c>
      <c r="E94" s="250">
        <v>0</v>
      </c>
      <c r="F94" s="250">
        <v>0</v>
      </c>
      <c r="G94" s="250">
        <v>0</v>
      </c>
      <c r="H94" s="250">
        <v>0</v>
      </c>
      <c r="I94" s="250">
        <v>0</v>
      </c>
      <c r="J94" s="250">
        <v>0</v>
      </c>
      <c r="K94" s="250">
        <v>0</v>
      </c>
      <c r="L94" s="250">
        <v>0</v>
      </c>
      <c r="M94" s="303">
        <f>SUM(B94:L94)</f>
        <v>0</v>
      </c>
    </row>
    <row r="95" spans="1:13" x14ac:dyDescent="0.2">
      <c r="A95" s="305" t="s">
        <v>219</v>
      </c>
      <c r="B95" s="206">
        <f>SUM(B90:B94)</f>
        <v>0</v>
      </c>
      <c r="C95" s="206">
        <f t="shared" ref="C95:L95" si="27">SUM(C90:C94)</f>
        <v>0</v>
      </c>
      <c r="D95" s="206">
        <f t="shared" si="27"/>
        <v>0</v>
      </c>
      <c r="E95" s="206">
        <f t="shared" si="27"/>
        <v>0</v>
      </c>
      <c r="F95" s="206">
        <f t="shared" si="27"/>
        <v>0</v>
      </c>
      <c r="G95" s="206">
        <f t="shared" si="27"/>
        <v>0</v>
      </c>
      <c r="H95" s="206">
        <f t="shared" si="27"/>
        <v>0</v>
      </c>
      <c r="I95" s="206">
        <f t="shared" si="27"/>
        <v>0</v>
      </c>
      <c r="J95" s="206">
        <f t="shared" si="27"/>
        <v>0</v>
      </c>
      <c r="K95" s="206">
        <f t="shared" si="27"/>
        <v>0</v>
      </c>
      <c r="L95" s="206">
        <f t="shared" si="27"/>
        <v>0</v>
      </c>
      <c r="M95" s="306">
        <f>SUM(B95:L95)</f>
        <v>0</v>
      </c>
    </row>
    <row r="96" spans="1:13" ht="13.5" thickBot="1" x14ac:dyDescent="0.25">
      <c r="A96" s="307" t="s">
        <v>220</v>
      </c>
      <c r="B96" s="308">
        <f>B95-B89</f>
        <v>0</v>
      </c>
      <c r="C96" s="308">
        <f t="shared" ref="C96:L96" si="28">C95-C89</f>
        <v>0</v>
      </c>
      <c r="D96" s="308">
        <f t="shared" si="28"/>
        <v>0</v>
      </c>
      <c r="E96" s="308">
        <f t="shared" si="28"/>
        <v>0</v>
      </c>
      <c r="F96" s="308">
        <f t="shared" si="28"/>
        <v>0</v>
      </c>
      <c r="G96" s="308">
        <f t="shared" si="28"/>
        <v>0</v>
      </c>
      <c r="H96" s="308">
        <f t="shared" si="28"/>
        <v>0</v>
      </c>
      <c r="I96" s="308">
        <f t="shared" si="28"/>
        <v>0</v>
      </c>
      <c r="J96" s="308">
        <f t="shared" si="28"/>
        <v>0</v>
      </c>
      <c r="K96" s="308">
        <f t="shared" si="28"/>
        <v>0</v>
      </c>
      <c r="L96" s="308">
        <f t="shared" si="28"/>
        <v>0</v>
      </c>
      <c r="M96" s="309">
        <f>M95-M89</f>
        <v>0</v>
      </c>
    </row>
    <row r="97" spans="1:13" ht="13.5" thickBot="1" x14ac:dyDescent="0.25"/>
    <row r="98" spans="1:13" x14ac:dyDescent="0.2">
      <c r="A98" s="255" t="s">
        <v>221</v>
      </c>
      <c r="B98" s="256">
        <f>'PROPOSAL BUDGET'!J6</f>
        <v>0</v>
      </c>
    </row>
    <row r="99" spans="1:13" x14ac:dyDescent="0.2">
      <c r="A99" s="257" t="s">
        <v>222</v>
      </c>
      <c r="B99" s="258">
        <v>0.25750000000000001</v>
      </c>
    </row>
    <row r="100" spans="1:13" ht="13.5" thickBot="1" x14ac:dyDescent="0.25">
      <c r="A100" s="259" t="s">
        <v>223</v>
      </c>
      <c r="B100" s="260">
        <v>7.7499999999999999E-2</v>
      </c>
    </row>
    <row r="101" spans="1:13" ht="13.5" thickBot="1" x14ac:dyDescent="0.25"/>
    <row r="102" spans="1:13" x14ac:dyDescent="0.2">
      <c r="A102" s="355" t="s">
        <v>348</v>
      </c>
      <c r="B102" s="357" t="s">
        <v>125</v>
      </c>
      <c r="C102" s="358" t="s">
        <v>336</v>
      </c>
      <c r="D102" s="358" t="s">
        <v>337</v>
      </c>
      <c r="E102" s="358" t="s">
        <v>338</v>
      </c>
      <c r="F102" s="358" t="s">
        <v>339</v>
      </c>
      <c r="G102" s="358" t="s">
        <v>340</v>
      </c>
      <c r="H102" s="358" t="s">
        <v>341</v>
      </c>
      <c r="I102" s="358" t="s">
        <v>342</v>
      </c>
      <c r="J102" s="358" t="s">
        <v>343</v>
      </c>
      <c r="K102" s="358" t="s">
        <v>344</v>
      </c>
      <c r="L102" s="358" t="s">
        <v>345</v>
      </c>
      <c r="M102" s="359" t="s">
        <v>346</v>
      </c>
    </row>
    <row r="103" spans="1:13" ht="58.5" customHeight="1" thickBot="1" x14ac:dyDescent="0.25">
      <c r="A103" s="356"/>
      <c r="B103" s="360"/>
      <c r="C103" s="362"/>
      <c r="D103" s="362"/>
      <c r="E103" s="362"/>
      <c r="F103" s="362"/>
      <c r="G103" s="362"/>
      <c r="H103" s="362"/>
      <c r="I103" s="362"/>
      <c r="J103" s="362"/>
      <c r="K103" s="362"/>
      <c r="L103" s="362"/>
      <c r="M103" s="361"/>
    </row>
  </sheetData>
  <mergeCells count="1">
    <mergeCell ref="M1:M5"/>
  </mergeCell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56C86FE-765C-4954-A6F9-E6CFCF05A2D5}">
          <x14:formula1>
            <xm:f>'Budget Codes'!$A$14:$A$20</xm:f>
          </x14:formula1>
          <xm:sqref>A47</xm:sqref>
        </x14:dataValidation>
        <x14:dataValidation type="list" allowBlank="1" showInputMessage="1" showErrorMessage="1" xr:uid="{7797546A-82C3-4AD3-9A57-4BE80CFA23FC}">
          <x14:formula1>
            <xm:f>'Budget Codes'!$A$21:$A$27</xm:f>
          </x14:formula1>
          <xm:sqref>A64</xm:sqref>
        </x14:dataValidation>
        <x14:dataValidation type="list" allowBlank="1" showInputMessage="1" showErrorMessage="1" xr:uid="{0621F345-7BDD-4CDC-B950-21215FF4F235}">
          <x14:formula1>
            <xm:f>'Budget Codes'!$A$10:$A$13</xm:f>
          </x14:formula1>
          <xm:sqref>A17</xm:sqref>
        </x14:dataValidation>
        <x14:dataValidation type="list" allowBlank="1" showInputMessage="1" showErrorMessage="1" xr:uid="{5EB0D1C5-0DCF-4C82-AB24-8D1FDD169F30}">
          <x14:formula1>
            <xm:f>'Budget Codes'!$A$1:$A$9</xm:f>
          </x14:formula1>
          <xm:sqref>A13</xm:sqref>
        </x14:dataValidation>
        <x14:dataValidation type="list" allowBlank="1" showInputMessage="1" showErrorMessage="1" xr:uid="{32C5B2CA-7052-4D3A-9AF4-75F6F82CDF29}">
          <x14:formula1>
            <xm:f>'Data Tables'!$A$8:$A$14</xm:f>
          </x14:formula1>
          <xm:sqref>C3:L3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B5EC-0EA3-4FF3-9894-630E84562E58}">
  <dimension ref="A1:F19"/>
  <sheetViews>
    <sheetView topLeftCell="A14" zoomScale="154" zoomScaleNormal="154" workbookViewId="0">
      <selection activeCell="A26" sqref="A26"/>
    </sheetView>
  </sheetViews>
  <sheetFormatPr defaultRowHeight="12.75" x14ac:dyDescent="0.2"/>
  <cols>
    <col min="1" max="1" width="54.140625" customWidth="1"/>
    <col min="2" max="2" width="15.5703125" customWidth="1"/>
    <col min="3" max="3" width="15.140625" customWidth="1"/>
    <col min="4" max="4" width="14.28515625" customWidth="1"/>
    <col min="5" max="5" width="16.140625" customWidth="1"/>
    <col min="6" max="6" width="14.7109375" customWidth="1"/>
  </cols>
  <sheetData>
    <row r="1" spans="1:6" ht="26.25" hidden="1" x14ac:dyDescent="0.25">
      <c r="A1" s="200" t="s">
        <v>110</v>
      </c>
      <c r="B1" s="203" t="s">
        <v>111</v>
      </c>
      <c r="C1" s="203" t="s">
        <v>111</v>
      </c>
      <c r="D1" s="203" t="s">
        <v>111</v>
      </c>
      <c r="E1" s="203" t="s">
        <v>111</v>
      </c>
    </row>
    <row r="2" spans="1:6" ht="39" customHeight="1" x14ac:dyDescent="0.25">
      <c r="A2" s="242" t="s">
        <v>112</v>
      </c>
      <c r="B2" s="211" t="s">
        <v>131</v>
      </c>
      <c r="C2" s="211" t="s">
        <v>131</v>
      </c>
      <c r="D2" s="211" t="s">
        <v>131</v>
      </c>
      <c r="E2" s="211" t="s">
        <v>131</v>
      </c>
      <c r="F2" s="211" t="s">
        <v>131</v>
      </c>
    </row>
    <row r="3" spans="1:6" ht="54" hidden="1" x14ac:dyDescent="0.25">
      <c r="A3" s="242" t="s">
        <v>124</v>
      </c>
      <c r="B3" s="211" t="s">
        <v>131</v>
      </c>
      <c r="C3" s="211" t="s">
        <v>131</v>
      </c>
      <c r="D3" s="211" t="s">
        <v>131</v>
      </c>
      <c r="E3" s="211" t="s">
        <v>131</v>
      </c>
      <c r="F3" s="211" t="s">
        <v>131</v>
      </c>
    </row>
    <row r="4" spans="1:6" ht="18" hidden="1" x14ac:dyDescent="0.25">
      <c r="A4" s="242" t="s">
        <v>126</v>
      </c>
      <c r="B4" s="212"/>
      <c r="C4" s="212"/>
      <c r="D4" s="212"/>
      <c r="E4" s="212"/>
      <c r="F4" s="212"/>
    </row>
    <row r="5" spans="1:6" ht="36.75" customHeight="1" x14ac:dyDescent="0.25">
      <c r="A5" s="242" t="s">
        <v>127</v>
      </c>
      <c r="B5" s="213" t="s">
        <v>128</v>
      </c>
      <c r="C5" s="213" t="s">
        <v>224</v>
      </c>
      <c r="D5" s="213" t="s">
        <v>230</v>
      </c>
      <c r="E5" s="213" t="s">
        <v>229</v>
      </c>
      <c r="F5" s="213" t="s">
        <v>231</v>
      </c>
    </row>
    <row r="6" spans="1:6" ht="18" x14ac:dyDescent="0.25">
      <c r="A6" s="242" t="s">
        <v>129</v>
      </c>
      <c r="B6" s="204" t="str">
        <f>#REF!</f>
        <v>XXXXXX</v>
      </c>
      <c r="C6" s="204" t="str">
        <f>#REF!</f>
        <v>XXXXXX</v>
      </c>
      <c r="D6" s="204" t="str">
        <f>#REF!</f>
        <v>XXXXXX</v>
      </c>
      <c r="E6" s="204" t="str">
        <f>#REF!</f>
        <v>XXXXXX</v>
      </c>
      <c r="F6" s="243"/>
    </row>
    <row r="7" spans="1:6" x14ac:dyDescent="0.2">
      <c r="A7" s="244" t="s">
        <v>142</v>
      </c>
      <c r="B7" s="245">
        <f>'MAIN INDEX'!$M$17</f>
        <v>0</v>
      </c>
      <c r="C7" s="245">
        <f>'COST SHARE INDEX'!$M$18</f>
        <v>0</v>
      </c>
      <c r="D7" s="245">
        <f>'CHILD INDEX'!$M$18</f>
        <v>0</v>
      </c>
      <c r="E7" s="245">
        <f>'PROG INC INDEX'!$M$18</f>
        <v>0</v>
      </c>
      <c r="F7" s="246">
        <f>SUM(B7:E7)</f>
        <v>0</v>
      </c>
    </row>
    <row r="8" spans="1:6" x14ac:dyDescent="0.2">
      <c r="A8" s="244" t="s">
        <v>146</v>
      </c>
      <c r="B8" s="245">
        <f>'MAIN INDEX'!$M$21</f>
        <v>0</v>
      </c>
      <c r="C8" s="245">
        <f>'COST SHARE INDEX'!$M$22</f>
        <v>0</v>
      </c>
      <c r="D8" s="245">
        <f>'CHILD INDEX'!$M$22</f>
        <v>0</v>
      </c>
      <c r="E8" s="245">
        <f>'PROG INC INDEX'!$M$22</f>
        <v>0</v>
      </c>
      <c r="F8" s="246">
        <f t="shared" ref="F8:F17" si="0">SUM(B8:E8)</f>
        <v>0</v>
      </c>
    </row>
    <row r="9" spans="1:6" x14ac:dyDescent="0.2">
      <c r="A9" s="248" t="s">
        <v>152</v>
      </c>
      <c r="B9" s="249">
        <f>'MAIN INDEX'!$M$27</f>
        <v>0</v>
      </c>
      <c r="C9" s="249">
        <f>'COST SHARE INDEX'!$M$28</f>
        <v>0</v>
      </c>
      <c r="D9" s="249">
        <f>'CHILD INDEX'!$M$28</f>
        <v>0</v>
      </c>
      <c r="E9" s="249">
        <f>'PROG INC INDEX'!$M$28</f>
        <v>0</v>
      </c>
      <c r="F9" s="249">
        <f t="shared" si="0"/>
        <v>0</v>
      </c>
    </row>
    <row r="10" spans="1:6" x14ac:dyDescent="0.2">
      <c r="A10" s="244" t="s">
        <v>157</v>
      </c>
      <c r="B10" s="245">
        <f>'MAIN INDEX'!$M$32</f>
        <v>0</v>
      </c>
      <c r="C10" s="245">
        <f>'COST SHARE INDEX'!$M$33</f>
        <v>0</v>
      </c>
      <c r="D10" s="245">
        <f>'CHILD INDEX'!$M$33</f>
        <v>0</v>
      </c>
      <c r="E10" s="245">
        <f>'PROG INC INDEX'!$M$33</f>
        <v>0</v>
      </c>
      <c r="F10" s="246">
        <f t="shared" si="0"/>
        <v>0</v>
      </c>
    </row>
    <row r="11" spans="1:6" x14ac:dyDescent="0.2">
      <c r="A11" s="248" t="s">
        <v>160</v>
      </c>
      <c r="B11" s="249">
        <f>'MAIN INDEX'!$M$35</f>
        <v>0</v>
      </c>
      <c r="C11" s="249">
        <f>'COST SHARE INDEX'!$M$36</f>
        <v>0</v>
      </c>
      <c r="D11" s="249">
        <f>'CHILD INDEX'!$M$36</f>
        <v>0</v>
      </c>
      <c r="E11" s="249">
        <f>'PROG INC INDEX'!$M$36</f>
        <v>0</v>
      </c>
      <c r="F11" s="249">
        <f t="shared" si="0"/>
        <v>0</v>
      </c>
    </row>
    <row r="12" spans="1:6" x14ac:dyDescent="0.2">
      <c r="A12" s="244" t="s">
        <v>172</v>
      </c>
      <c r="B12" s="245">
        <f>'MAIN INDEX'!$M$47</f>
        <v>0</v>
      </c>
      <c r="C12" s="245">
        <f>'COST SHARE INDEX'!$M$48</f>
        <v>0</v>
      </c>
      <c r="D12" s="245">
        <f>'CHILD INDEX'!$M$48</f>
        <v>0</v>
      </c>
      <c r="E12" s="245">
        <f>'PROG INC INDEX'!$M$48</f>
        <v>0</v>
      </c>
      <c r="F12" s="246">
        <f t="shared" si="0"/>
        <v>0</v>
      </c>
    </row>
    <row r="13" spans="1:6" x14ac:dyDescent="0.2">
      <c r="A13" s="244" t="s">
        <v>189</v>
      </c>
      <c r="B13" s="245">
        <f>'MAIN INDEX'!$M$64</f>
        <v>0</v>
      </c>
      <c r="C13" s="245">
        <f>'COST SHARE INDEX'!$M$65</f>
        <v>0</v>
      </c>
      <c r="D13" s="245">
        <f>'CHILD INDEX'!$M$65</f>
        <v>0</v>
      </c>
      <c r="E13" s="245">
        <f>'PROG INC INDEX'!$M$65</f>
        <v>0</v>
      </c>
      <c r="F13" s="246">
        <f t="shared" si="0"/>
        <v>0</v>
      </c>
    </row>
    <row r="14" spans="1:6" x14ac:dyDescent="0.2">
      <c r="A14" s="244" t="s">
        <v>197</v>
      </c>
      <c r="B14" s="245">
        <f>'MAIN INDEX'!$M$72</f>
        <v>0</v>
      </c>
      <c r="C14" s="245">
        <f>'COST SHARE INDEX'!$M$73</f>
        <v>0</v>
      </c>
      <c r="D14" s="245">
        <f>'CHILD INDEX'!$M$73</f>
        <v>0</v>
      </c>
      <c r="E14" s="245">
        <f>'PROG INC INDEX'!$M$73</f>
        <v>0</v>
      </c>
      <c r="F14" s="246">
        <f t="shared" si="0"/>
        <v>0</v>
      </c>
    </row>
    <row r="15" spans="1:6" x14ac:dyDescent="0.2">
      <c r="A15" s="244" t="s">
        <v>204</v>
      </c>
      <c r="B15" s="245">
        <f>'MAIN INDEX'!$M$79</f>
        <v>0</v>
      </c>
      <c r="C15" s="245">
        <f>'COST SHARE INDEX'!$M$80</f>
        <v>0</v>
      </c>
      <c r="D15" s="245">
        <f>'CHILD INDEX'!$M$80</f>
        <v>0</v>
      </c>
      <c r="E15" s="245">
        <f>'PROG INC INDEX'!$M$80</f>
        <v>0</v>
      </c>
      <c r="F15" s="246">
        <f t="shared" si="0"/>
        <v>0</v>
      </c>
    </row>
    <row r="16" spans="1:6" x14ac:dyDescent="0.2">
      <c r="A16" s="244" t="s">
        <v>208</v>
      </c>
      <c r="B16" s="245">
        <f>'MAIN INDEX'!$M$83</f>
        <v>0</v>
      </c>
      <c r="C16" s="245">
        <f>'COST SHARE INDEX'!$M$84</f>
        <v>0</v>
      </c>
      <c r="D16" s="245">
        <f>'CHILD INDEX'!$M$84</f>
        <v>0</v>
      </c>
      <c r="E16" s="245">
        <f>'PROG INC INDEX'!$M$84</f>
        <v>0</v>
      </c>
      <c r="F16" s="246">
        <f t="shared" si="0"/>
        <v>0</v>
      </c>
    </row>
    <row r="17" spans="1:6" x14ac:dyDescent="0.2">
      <c r="A17" s="247" t="s">
        <v>209</v>
      </c>
      <c r="B17" s="246">
        <f>'MAIN INDEX'!$M$84</f>
        <v>0</v>
      </c>
      <c r="C17" s="246">
        <f>'COST SHARE INDEX'!$M$85</f>
        <v>0</v>
      </c>
      <c r="D17" s="246">
        <f>'CHILD INDEX'!$M$85</f>
        <v>0</v>
      </c>
      <c r="E17" s="246">
        <f>'PROG INC INDEX'!$M$85</f>
        <v>0</v>
      </c>
      <c r="F17" s="246">
        <f t="shared" si="0"/>
        <v>0</v>
      </c>
    </row>
    <row r="18" spans="1:6" x14ac:dyDescent="0.2">
      <c r="A18" s="248" t="str">
        <f>#REF!</f>
        <v>9970 - Total F&amp;A/Indirect Costs (Rate: XX% MTDC)</v>
      </c>
      <c r="B18" s="249">
        <f>'MAIN INDEX'!$M$86</f>
        <v>0</v>
      </c>
      <c r="C18" s="249">
        <f>'COST SHARE INDEX'!$M$87</f>
        <v>0</v>
      </c>
      <c r="D18" s="249">
        <f>'CHILD INDEX'!$M$87</f>
        <v>0</v>
      </c>
      <c r="E18" s="249">
        <f>'PROG INC INDEX'!$M$87</f>
        <v>0</v>
      </c>
      <c r="F18" s="249">
        <f>SUM(B18:E18)</f>
        <v>0</v>
      </c>
    </row>
    <row r="19" spans="1:6" x14ac:dyDescent="0.2">
      <c r="A19" s="247" t="s">
        <v>212</v>
      </c>
      <c r="B19" s="246">
        <f>'MAIN INDEX'!$M$87</f>
        <v>0</v>
      </c>
      <c r="C19" s="246">
        <f>'COST SHARE INDEX'!$M$88</f>
        <v>0</v>
      </c>
      <c r="D19" s="246">
        <f>'CHILD INDEX'!$M$88</f>
        <v>0</v>
      </c>
      <c r="E19" s="246">
        <f>'PROG INC INDEX'!$M$88</f>
        <v>0</v>
      </c>
      <c r="F19" s="246">
        <f>SUM(B19:E19)</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69DCE-F72E-407F-B9C8-69ED62FD757A}">
  <dimension ref="A1:A17"/>
  <sheetViews>
    <sheetView workbookViewId="0">
      <selection activeCell="A18" sqref="A18"/>
    </sheetView>
  </sheetViews>
  <sheetFormatPr defaultRowHeight="12.75" x14ac:dyDescent="0.2"/>
  <sheetData>
    <row r="1" spans="1:1" x14ac:dyDescent="0.2">
      <c r="A1" s="194"/>
    </row>
    <row r="2" spans="1:1" x14ac:dyDescent="0.2">
      <c r="A2" s="194"/>
    </row>
    <row r="3" spans="1:1" x14ac:dyDescent="0.2">
      <c r="A3" s="194"/>
    </row>
    <row r="4" spans="1:1" x14ac:dyDescent="0.2">
      <c r="A4" s="194"/>
    </row>
    <row r="5" spans="1:1" x14ac:dyDescent="0.2">
      <c r="A5" s="194"/>
    </row>
    <row r="7" spans="1:1" x14ac:dyDescent="0.2">
      <c r="A7" s="194" t="s">
        <v>232</v>
      </c>
    </row>
    <row r="8" spans="1:1" x14ac:dyDescent="0.2">
      <c r="A8" t="s">
        <v>333</v>
      </c>
    </row>
    <row r="9" spans="1:1" x14ac:dyDescent="0.2">
      <c r="A9" s="194" t="s">
        <v>334</v>
      </c>
    </row>
    <row r="10" spans="1:1" x14ac:dyDescent="0.2">
      <c r="A10" s="194" t="s">
        <v>233</v>
      </c>
    </row>
    <row r="11" spans="1:1" x14ac:dyDescent="0.2">
      <c r="A11" s="194" t="s">
        <v>235</v>
      </c>
    </row>
    <row r="12" spans="1:1" x14ac:dyDescent="0.2">
      <c r="A12" s="194" t="s">
        <v>234</v>
      </c>
    </row>
    <row r="13" spans="1:1" x14ac:dyDescent="0.2">
      <c r="A13" s="194" t="s">
        <v>335</v>
      </c>
    </row>
    <row r="14" spans="1:1" x14ac:dyDescent="0.2">
      <c r="A14" s="194"/>
    </row>
    <row r="16" spans="1:1" x14ac:dyDescent="0.2">
      <c r="A16" t="s">
        <v>353</v>
      </c>
    </row>
    <row r="17" spans="1:1" x14ac:dyDescent="0.2">
      <c r="A17" t="s">
        <v>354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48273-99E6-4A25-B7BE-9F52336937F2}">
  <dimension ref="A1:B27"/>
  <sheetViews>
    <sheetView workbookViewId="0">
      <selection activeCell="F11" sqref="F11"/>
    </sheetView>
  </sheetViews>
  <sheetFormatPr defaultRowHeight="12.75" x14ac:dyDescent="0.2"/>
  <cols>
    <col min="1" max="1" width="54.85546875" customWidth="1"/>
  </cols>
  <sheetData>
    <row r="1" spans="1:2" x14ac:dyDescent="0.2">
      <c r="A1" s="215" t="s">
        <v>236</v>
      </c>
      <c r="B1" s="194"/>
    </row>
    <row r="2" spans="1:2" x14ac:dyDescent="0.2">
      <c r="A2" s="215" t="s">
        <v>237</v>
      </c>
      <c r="B2" s="194"/>
    </row>
    <row r="3" spans="1:2" x14ac:dyDescent="0.2">
      <c r="A3" s="215" t="s">
        <v>238</v>
      </c>
      <c r="B3" s="194"/>
    </row>
    <row r="4" spans="1:2" x14ac:dyDescent="0.2">
      <c r="A4" s="215" t="s">
        <v>239</v>
      </c>
      <c r="B4" s="194"/>
    </row>
    <row r="5" spans="1:2" x14ac:dyDescent="0.2">
      <c r="A5" s="215" t="s">
        <v>240</v>
      </c>
      <c r="B5" s="194"/>
    </row>
    <row r="6" spans="1:2" x14ac:dyDescent="0.2">
      <c r="A6" s="215" t="s">
        <v>241</v>
      </c>
    </row>
    <row r="7" spans="1:2" x14ac:dyDescent="0.2">
      <c r="A7" s="215" t="s">
        <v>242</v>
      </c>
    </row>
    <row r="8" spans="1:2" x14ac:dyDescent="0.2">
      <c r="A8" s="215" t="s">
        <v>243</v>
      </c>
    </row>
    <row r="9" spans="1:2" x14ac:dyDescent="0.2">
      <c r="A9" s="215" t="s">
        <v>244</v>
      </c>
    </row>
    <row r="10" spans="1:2" x14ac:dyDescent="0.2">
      <c r="A10" s="214" t="s">
        <v>245</v>
      </c>
    </row>
    <row r="11" spans="1:2" x14ac:dyDescent="0.2">
      <c r="A11" s="215" t="s">
        <v>246</v>
      </c>
    </row>
    <row r="12" spans="1:2" x14ac:dyDescent="0.2">
      <c r="A12" s="215" t="s">
        <v>247</v>
      </c>
    </row>
    <row r="13" spans="1:2" x14ac:dyDescent="0.2">
      <c r="A13" s="216" t="s">
        <v>248</v>
      </c>
      <c r="B13" s="194"/>
    </row>
    <row r="14" spans="1:2" x14ac:dyDescent="0.2">
      <c r="A14" s="215" t="s">
        <v>249</v>
      </c>
    </row>
    <row r="15" spans="1:2" x14ac:dyDescent="0.2">
      <c r="A15" s="215" t="s">
        <v>250</v>
      </c>
    </row>
    <row r="16" spans="1:2" x14ac:dyDescent="0.2">
      <c r="A16" s="215" t="s">
        <v>251</v>
      </c>
    </row>
    <row r="17" spans="1:1" x14ac:dyDescent="0.2">
      <c r="A17" s="215" t="s">
        <v>252</v>
      </c>
    </row>
    <row r="18" spans="1:1" x14ac:dyDescent="0.2">
      <c r="A18" s="215" t="s">
        <v>253</v>
      </c>
    </row>
    <row r="19" spans="1:1" x14ac:dyDescent="0.2">
      <c r="A19" s="215" t="s">
        <v>254</v>
      </c>
    </row>
    <row r="20" spans="1:1" x14ac:dyDescent="0.2">
      <c r="A20" s="215" t="s">
        <v>255</v>
      </c>
    </row>
    <row r="21" spans="1:1" x14ac:dyDescent="0.2">
      <c r="A21" s="214" t="s">
        <v>256</v>
      </c>
    </row>
    <row r="22" spans="1:1" x14ac:dyDescent="0.2">
      <c r="A22" s="215" t="s">
        <v>257</v>
      </c>
    </row>
    <row r="23" spans="1:1" x14ac:dyDescent="0.2">
      <c r="A23" s="215" t="s">
        <v>258</v>
      </c>
    </row>
    <row r="24" spans="1:1" x14ac:dyDescent="0.2">
      <c r="A24" s="215" t="s">
        <v>259</v>
      </c>
    </row>
    <row r="25" spans="1:1" x14ac:dyDescent="0.2">
      <c r="A25" s="215" t="s">
        <v>260</v>
      </c>
    </row>
    <row r="26" spans="1:1" x14ac:dyDescent="0.2">
      <c r="A26" s="215" t="s">
        <v>261</v>
      </c>
    </row>
    <row r="27" spans="1:1" x14ac:dyDescent="0.2">
      <c r="A27" s="216" t="s">
        <v>262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72"/>
  <sheetViews>
    <sheetView showGridLines="0" topLeftCell="A7" workbookViewId="0">
      <selection activeCell="O18" sqref="O18"/>
    </sheetView>
  </sheetViews>
  <sheetFormatPr defaultRowHeight="12.75" x14ac:dyDescent="0.2"/>
  <cols>
    <col min="1" max="1" width="20.140625" style="2" customWidth="1"/>
    <col min="2" max="2" width="11" style="2" customWidth="1"/>
    <col min="3" max="3" width="12.140625" style="2" customWidth="1"/>
    <col min="4" max="4" width="11.85546875" style="2" customWidth="1"/>
    <col min="5" max="6" width="11.140625" style="2" customWidth="1"/>
    <col min="7" max="7" width="10" style="2" customWidth="1"/>
    <col min="8" max="8" width="9.85546875" style="2" customWidth="1"/>
    <col min="9" max="13" width="9.140625" hidden="1" customWidth="1"/>
    <col min="18" max="18" width="17" customWidth="1"/>
  </cols>
  <sheetData>
    <row r="1" spans="1:18" x14ac:dyDescent="0.2">
      <c r="A1" s="1" t="str">
        <f>IF((SUM(H13:H39)&gt;0),"When recording additional modules, specify budget year in Row H7 in the format 'Year One'."," ")</f>
        <v xml:space="preserve"> </v>
      </c>
      <c r="G1" s="3" t="s">
        <v>263</v>
      </c>
    </row>
    <row r="2" spans="1:18" x14ac:dyDescent="0.2">
      <c r="A2" s="1"/>
      <c r="E2" s="4"/>
    </row>
    <row r="3" spans="1:18" x14ac:dyDescent="0.2">
      <c r="E3" s="5" t="s">
        <v>264</v>
      </c>
      <c r="F3" s="6" t="s">
        <v>265</v>
      </c>
      <c r="G3" s="6"/>
      <c r="H3" s="6"/>
    </row>
    <row r="4" spans="1:18" ht="18.75" customHeight="1" x14ac:dyDescent="0.25">
      <c r="A4" s="7" t="s">
        <v>266</v>
      </c>
      <c r="B4" s="8"/>
      <c r="C4" s="8"/>
      <c r="D4" s="8"/>
      <c r="E4" s="8"/>
      <c r="F4" s="8"/>
      <c r="G4" s="8"/>
      <c r="H4" s="8"/>
    </row>
    <row r="5" spans="1:18" ht="21" customHeight="1" x14ac:dyDescent="0.2">
      <c r="A5" s="9" t="s">
        <v>267</v>
      </c>
      <c r="B5" s="8"/>
      <c r="C5" s="8"/>
      <c r="D5" s="8"/>
      <c r="E5" s="8"/>
      <c r="F5" s="8"/>
      <c r="G5" s="8"/>
      <c r="H5" s="8"/>
    </row>
    <row r="6" spans="1:18" x14ac:dyDescent="0.2">
      <c r="A6" s="10" t="s">
        <v>268</v>
      </c>
      <c r="B6"/>
      <c r="C6"/>
      <c r="D6"/>
      <c r="E6"/>
      <c r="F6"/>
      <c r="G6"/>
      <c r="H6"/>
    </row>
    <row r="7" spans="1:18" ht="13.5" customHeight="1" x14ac:dyDescent="0.2">
      <c r="A7" s="11" t="s">
        <v>269</v>
      </c>
      <c r="B7"/>
      <c r="C7"/>
      <c r="D7"/>
      <c r="E7"/>
      <c r="F7"/>
      <c r="G7"/>
      <c r="H7" s="12"/>
    </row>
    <row r="8" spans="1:18" ht="13.5" customHeight="1" x14ac:dyDescent="0.2">
      <c r="A8" s="11" t="s">
        <v>270</v>
      </c>
      <c r="B8"/>
      <c r="C8"/>
      <c r="D8"/>
      <c r="E8"/>
      <c r="F8"/>
      <c r="G8"/>
      <c r="H8" s="12"/>
    </row>
    <row r="9" spans="1:18" ht="14.25" customHeight="1" x14ac:dyDescent="0.2">
      <c r="A9" s="13"/>
      <c r="B9" s="14" t="s">
        <v>271</v>
      </c>
      <c r="C9" s="15" t="s">
        <v>272</v>
      </c>
      <c r="D9" s="15" t="s">
        <v>273</v>
      </c>
      <c r="E9" s="15" t="s">
        <v>274</v>
      </c>
      <c r="F9" s="16" t="s">
        <v>275</v>
      </c>
      <c r="G9" s="17" t="s">
        <v>276</v>
      </c>
      <c r="H9" s="15" t="s">
        <v>271</v>
      </c>
    </row>
    <row r="10" spans="1:18" x14ac:dyDescent="0.2">
      <c r="A10" s="18" t="s">
        <v>277</v>
      </c>
      <c r="B10" s="19">
        <v>39417</v>
      </c>
      <c r="C10" s="20">
        <v>39783</v>
      </c>
      <c r="D10" s="20"/>
      <c r="E10" s="20"/>
      <c r="F10" s="21"/>
      <c r="G10" s="22" t="s">
        <v>278</v>
      </c>
      <c r="H10" s="23" t="s">
        <v>279</v>
      </c>
      <c r="J10" s="24"/>
    </row>
    <row r="11" spans="1:18" x14ac:dyDescent="0.2">
      <c r="A11" s="25" t="s">
        <v>280</v>
      </c>
      <c r="B11" s="26">
        <v>39782</v>
      </c>
      <c r="C11" s="27">
        <v>40147</v>
      </c>
      <c r="D11" s="27"/>
      <c r="E11" s="27"/>
      <c r="F11" s="28"/>
      <c r="G11" s="29"/>
      <c r="H11" s="30" t="s">
        <v>281</v>
      </c>
      <c r="J11" s="24"/>
      <c r="R11" s="31"/>
    </row>
    <row r="12" spans="1:18" ht="13.5" customHeight="1" x14ac:dyDescent="0.2">
      <c r="A12" s="32" t="s">
        <v>282</v>
      </c>
      <c r="B12" s="33"/>
      <c r="C12" s="33"/>
      <c r="D12" s="33"/>
      <c r="E12" s="33"/>
      <c r="F12" s="33"/>
      <c r="G12" s="33"/>
      <c r="H12" s="34"/>
      <c r="J12" s="24"/>
    </row>
    <row r="13" spans="1:18" ht="25.5" x14ac:dyDescent="0.2">
      <c r="A13" s="35" t="s">
        <v>283</v>
      </c>
      <c r="B13" s="36">
        <v>0</v>
      </c>
      <c r="C13" s="37">
        <v>0</v>
      </c>
      <c r="D13" s="37"/>
      <c r="E13" s="37"/>
      <c r="F13" s="38"/>
      <c r="G13" s="39">
        <f t="shared" ref="G13:G18" si="0">SUM(B13:F13)</f>
        <v>0</v>
      </c>
      <c r="H13" s="37"/>
      <c r="R13" s="1" t="str">
        <f>IF((SUM(H13:H39)&gt;0),"Additional modules"," ")</f>
        <v xml:space="preserve"> </v>
      </c>
    </row>
    <row r="14" spans="1:18" ht="25.5" x14ac:dyDescent="0.2">
      <c r="A14" s="35" t="s">
        <v>284</v>
      </c>
      <c r="B14" s="36">
        <v>0</v>
      </c>
      <c r="C14" s="37">
        <v>0</v>
      </c>
      <c r="D14" s="37"/>
      <c r="E14" s="37"/>
      <c r="F14" s="38"/>
      <c r="G14" s="39">
        <f t="shared" si="0"/>
        <v>0</v>
      </c>
      <c r="H14" s="37"/>
      <c r="R14" s="1" t="str">
        <f>IF((SUM(H14:H40)&gt;0),"Additional modules"," ")</f>
        <v xml:space="preserve"> </v>
      </c>
    </row>
    <row r="15" spans="1:18" ht="26.25" customHeight="1" x14ac:dyDescent="0.2">
      <c r="A15" s="35" t="s">
        <v>285</v>
      </c>
      <c r="B15" s="36"/>
      <c r="C15" s="37"/>
      <c r="D15" s="37"/>
      <c r="E15" s="37"/>
      <c r="F15" s="38"/>
      <c r="G15" s="39">
        <f t="shared" si="0"/>
        <v>0</v>
      </c>
      <c r="H15" s="37"/>
      <c r="R15" s="40"/>
    </row>
    <row r="16" spans="1:18" ht="26.25" customHeight="1" x14ac:dyDescent="0.2">
      <c r="A16" s="41" t="s">
        <v>286</v>
      </c>
      <c r="B16" s="42">
        <v>0</v>
      </c>
      <c r="C16" s="43">
        <v>0</v>
      </c>
      <c r="D16" s="43"/>
      <c r="E16" s="43"/>
      <c r="F16" s="44"/>
      <c r="G16" s="39">
        <f t="shared" si="0"/>
        <v>0</v>
      </c>
      <c r="H16" s="37"/>
      <c r="R16" s="40"/>
    </row>
    <row r="17" spans="1:18" ht="26.25" customHeight="1" x14ac:dyDescent="0.2">
      <c r="A17" s="41" t="s">
        <v>287</v>
      </c>
      <c r="B17" s="42">
        <v>0</v>
      </c>
      <c r="C17" s="43">
        <v>0</v>
      </c>
      <c r="D17" s="43"/>
      <c r="E17" s="43"/>
      <c r="F17" s="44"/>
      <c r="G17" s="39">
        <f t="shared" si="0"/>
        <v>0</v>
      </c>
      <c r="H17" s="37"/>
      <c r="R17" s="40"/>
    </row>
    <row r="18" spans="1:18" ht="27" customHeight="1" x14ac:dyDescent="0.2">
      <c r="A18" s="41" t="s">
        <v>288</v>
      </c>
      <c r="B18" s="42"/>
      <c r="C18" s="43"/>
      <c r="D18" s="43"/>
      <c r="E18" s="43"/>
      <c r="F18" s="44"/>
      <c r="G18" s="39">
        <f t="shared" si="0"/>
        <v>0</v>
      </c>
      <c r="H18" s="37"/>
    </row>
    <row r="19" spans="1:18" ht="14.25" customHeight="1" x14ac:dyDescent="0.2">
      <c r="A19" s="45" t="s">
        <v>289</v>
      </c>
      <c r="B19" s="46"/>
      <c r="C19" s="46"/>
      <c r="D19" s="46"/>
      <c r="E19" s="46"/>
      <c r="F19" s="46"/>
      <c r="G19" s="46"/>
      <c r="H19" s="47"/>
    </row>
    <row r="20" spans="1:18" x14ac:dyDescent="0.2">
      <c r="A20" s="48" t="s">
        <v>290</v>
      </c>
      <c r="B20" s="49"/>
      <c r="C20" s="49"/>
      <c r="D20" s="49"/>
      <c r="E20" s="49"/>
      <c r="F20" s="49"/>
      <c r="G20" s="49"/>
      <c r="H20" s="50"/>
    </row>
    <row r="21" spans="1:18" x14ac:dyDescent="0.2">
      <c r="A21" s="51"/>
      <c r="B21" s="52"/>
      <c r="C21" s="52"/>
      <c r="D21" s="52"/>
      <c r="E21" s="52"/>
      <c r="F21" s="52"/>
      <c r="G21" s="52"/>
      <c r="H21" s="53"/>
    </row>
    <row r="22" spans="1:18" x14ac:dyDescent="0.2">
      <c r="A22" s="54" t="s">
        <v>291</v>
      </c>
      <c r="B22" s="55"/>
      <c r="C22" s="56"/>
      <c r="D22" s="56"/>
      <c r="E22" s="56"/>
      <c r="F22" s="57"/>
      <c r="G22" s="56">
        <f t="shared" ref="G22:G27" si="1">B22+C22+D22+E22+F22</f>
        <v>0</v>
      </c>
      <c r="H22" s="58"/>
      <c r="I22" s="59">
        <f>IF($B22+$B23&gt;25000,B22+B23-25000,0)</f>
        <v>0</v>
      </c>
      <c r="J22" s="59">
        <f>IF(I22&gt;0,C22+C23,IF(SUM(B22:C23)&gt;25000,SUM(B22:C23)-25000,0))</f>
        <v>0</v>
      </c>
      <c r="K22" s="59">
        <f>IF(I22+J22&gt;0,D22+D23,IF(SUM(B22:D23)&gt;25000,SUM(B22:D23)-25000,0))</f>
        <v>0</v>
      </c>
      <c r="L22" s="59">
        <f>IF(I22+J22+K22&gt;0,E22+E23,IF(SUM(B22:E23)&gt;25000,SUM(B22:E23)-25000,0))</f>
        <v>0</v>
      </c>
      <c r="M22" s="59">
        <f>IF(I22+J22+K22+L22&gt;0,F22+F23,IF(SUM(B22:F23)&gt;25000,SUM(B22:F23)-25000,0))</f>
        <v>0</v>
      </c>
    </row>
    <row r="23" spans="1:18" x14ac:dyDescent="0.2">
      <c r="A23" s="54" t="s">
        <v>292</v>
      </c>
      <c r="B23" s="60"/>
      <c r="C23" s="56"/>
      <c r="D23" s="56"/>
      <c r="E23" s="56"/>
      <c r="F23" s="61"/>
      <c r="G23" s="56">
        <f t="shared" si="1"/>
        <v>0</v>
      </c>
      <c r="H23" s="58"/>
      <c r="I23" s="59"/>
      <c r="J23" s="59"/>
      <c r="K23" s="59"/>
      <c r="L23" s="59"/>
      <c r="M23" s="59"/>
    </row>
    <row r="24" spans="1:18" x14ac:dyDescent="0.2">
      <c r="A24" s="54" t="s">
        <v>293</v>
      </c>
      <c r="B24" s="60"/>
      <c r="C24" s="56"/>
      <c r="D24" s="56"/>
      <c r="E24" s="56"/>
      <c r="F24" s="61"/>
      <c r="G24" s="56">
        <f t="shared" si="1"/>
        <v>0</v>
      </c>
      <c r="H24" s="58"/>
      <c r="I24" s="59">
        <f>IF($B24+$B25&gt;25000,B24+B25-25000,0)</f>
        <v>0</v>
      </c>
      <c r="J24" s="59">
        <f>IF(I24&gt;0,C24+C25,IF(SUM(B24:C25)&gt;25000,SUM(B24:C25)-25000,0))</f>
        <v>0</v>
      </c>
      <c r="K24" s="59">
        <f>IF(I24+J24&gt;0,D24+D25,IF(SUM(B24:D25)&gt;25000,SUM(B24:D25)-25000,0))</f>
        <v>0</v>
      </c>
      <c r="L24" s="59">
        <f>IF(I24+J24+K24&gt;0,E24+E25,IF(SUM(B24:E25)&gt;25000,SUM(B24:E25)-25000,0))</f>
        <v>0</v>
      </c>
      <c r="M24" s="59">
        <f>IF(I24+J24+K24+L24&gt;0,F24+F25,IF(SUM(B24:F25)&gt;25000,SUM(B24:F25)-25000,0))</f>
        <v>0</v>
      </c>
    </row>
    <row r="25" spans="1:18" x14ac:dyDescent="0.2">
      <c r="A25" s="54" t="s">
        <v>294</v>
      </c>
      <c r="B25" s="60"/>
      <c r="C25" s="56"/>
      <c r="D25" s="56"/>
      <c r="E25" s="56"/>
      <c r="F25" s="61"/>
      <c r="G25" s="56">
        <f t="shared" si="1"/>
        <v>0</v>
      </c>
      <c r="H25" s="58"/>
      <c r="I25" s="59"/>
      <c r="J25" s="59"/>
      <c r="K25" s="59"/>
      <c r="L25" s="59"/>
      <c r="M25" s="59"/>
    </row>
    <row r="26" spans="1:18" ht="13.5" customHeight="1" x14ac:dyDescent="0.2">
      <c r="A26" s="54" t="s">
        <v>295</v>
      </c>
      <c r="B26" s="60"/>
      <c r="C26" s="56"/>
      <c r="D26" s="56"/>
      <c r="E26" s="56"/>
      <c r="F26" s="61"/>
      <c r="G26" s="56">
        <f t="shared" si="1"/>
        <v>0</v>
      </c>
      <c r="H26" s="58"/>
      <c r="I26" s="59">
        <f>IF($B26+$B27&gt;25000,B26+B27-25000,0)</f>
        <v>0</v>
      </c>
      <c r="J26" s="59">
        <f>IF(I26&gt;0,C26+C27,IF(SUM(B26:C27)&gt;25000,SUM(B26:C27)-25000,0))</f>
        <v>0</v>
      </c>
      <c r="K26" s="59">
        <f>IF(I26+J26&gt;0,D26+D27,IF(SUM(B26:D27)&gt;25000,SUM(B26:D27)-25000,0))</f>
        <v>0</v>
      </c>
      <c r="L26" s="59">
        <f>IF(I26+J26+K26&gt;0,E26+E27,IF(SUM(B26:E27)&gt;25000,SUM(B26:E27)-25000,0))</f>
        <v>0</v>
      </c>
      <c r="M26" s="59">
        <f>IF(I26+J26+K26+L26&gt;0,F26+F27,IF(SUM(B26:F27)&gt;25000,SUM(B26:F27)-25000,0))</f>
        <v>0</v>
      </c>
    </row>
    <row r="27" spans="1:18" ht="13.5" customHeight="1" x14ac:dyDescent="0.2">
      <c r="A27" s="62" t="s">
        <v>296</v>
      </c>
      <c r="B27" s="63"/>
      <c r="C27" s="64"/>
      <c r="D27" s="64"/>
      <c r="E27" s="64"/>
      <c r="F27" s="65"/>
      <c r="G27" s="56">
        <f t="shared" si="1"/>
        <v>0</v>
      </c>
      <c r="H27" s="64"/>
      <c r="I27" s="66"/>
      <c r="J27" s="66"/>
      <c r="K27" s="66"/>
      <c r="L27" s="66"/>
      <c r="M27" s="66"/>
      <c r="N27" s="66"/>
      <c r="O27" s="66"/>
      <c r="P27" s="66"/>
      <c r="Q27" s="66"/>
    </row>
    <row r="28" spans="1:18" ht="13.5" customHeight="1" x14ac:dyDescent="0.2">
      <c r="A28" s="45" t="s">
        <v>297</v>
      </c>
      <c r="B28" s="46"/>
      <c r="C28" s="46"/>
      <c r="D28" s="46"/>
      <c r="E28" s="46"/>
      <c r="F28" s="46"/>
      <c r="G28" s="46"/>
      <c r="H28" s="50"/>
      <c r="I28" s="67"/>
      <c r="J28" s="67"/>
      <c r="K28" s="67"/>
      <c r="L28" s="67"/>
      <c r="M28" s="67"/>
      <c r="N28" s="67"/>
      <c r="O28" s="67"/>
      <c r="P28" s="67"/>
      <c r="Q28" s="67"/>
    </row>
    <row r="29" spans="1:18" x14ac:dyDescent="0.2">
      <c r="A29" s="68" t="s">
        <v>298</v>
      </c>
      <c r="B29" s="49"/>
      <c r="C29" s="49"/>
      <c r="D29" s="49"/>
      <c r="E29" s="49"/>
      <c r="F29" s="49"/>
      <c r="G29" s="49"/>
      <c r="H29" s="50"/>
    </row>
    <row r="30" spans="1:18" x14ac:dyDescent="0.2">
      <c r="A30" s="68" t="s">
        <v>299</v>
      </c>
      <c r="B30" s="49"/>
      <c r="C30" s="49"/>
      <c r="D30" s="49"/>
      <c r="E30" s="49"/>
      <c r="F30" s="49"/>
      <c r="G30" s="49"/>
      <c r="H30" s="50"/>
    </row>
    <row r="31" spans="1:18" x14ac:dyDescent="0.2">
      <c r="A31" s="69" t="s">
        <v>300</v>
      </c>
      <c r="B31" s="52"/>
      <c r="C31" s="52"/>
      <c r="D31" s="52"/>
      <c r="E31" s="52"/>
      <c r="F31" s="52"/>
      <c r="G31" s="49"/>
      <c r="H31" s="53"/>
    </row>
    <row r="32" spans="1:18" x14ac:dyDescent="0.2">
      <c r="A32" s="13" t="s">
        <v>301</v>
      </c>
      <c r="B32" s="55">
        <f>'PROPOSAL BUDGET'!J12</f>
        <v>13147</v>
      </c>
      <c r="C32" s="70">
        <f>'PROPOSAL BUDGET'!P12</f>
        <v>13541</v>
      </c>
      <c r="D32" s="70"/>
      <c r="E32" s="70"/>
      <c r="F32" s="57"/>
      <c r="G32" s="59">
        <f t="shared" ref="G32:G39" si="2">SUM(B32:F32)</f>
        <v>26688</v>
      </c>
      <c r="H32" s="58"/>
    </row>
    <row r="33" spans="1:9" x14ac:dyDescent="0.2">
      <c r="A33" s="54" t="s">
        <v>302</v>
      </c>
      <c r="B33" s="60">
        <f>'PROPOSAL BUDGET'!J18</f>
        <v>65733</v>
      </c>
      <c r="C33" s="56">
        <f>'PROPOSAL BUDGET'!P18</f>
        <v>67705</v>
      </c>
      <c r="D33" s="56"/>
      <c r="E33" s="56"/>
      <c r="F33" s="61"/>
      <c r="G33" s="56">
        <f t="shared" si="2"/>
        <v>133438</v>
      </c>
      <c r="H33" s="58"/>
    </row>
    <row r="34" spans="1:9" x14ac:dyDescent="0.2">
      <c r="A34" s="54" t="s">
        <v>147</v>
      </c>
      <c r="B34" s="60" t="e">
        <f>'PROPOSAL BUDGET'!#REF!</f>
        <v>#REF!</v>
      </c>
      <c r="C34" s="58" t="e">
        <f>'PROPOSAL BUDGET'!#REF!</f>
        <v>#REF!</v>
      </c>
      <c r="D34" s="58"/>
      <c r="E34" s="58"/>
      <c r="F34" s="61"/>
      <c r="G34" s="56" t="e">
        <f t="shared" si="2"/>
        <v>#REF!</v>
      </c>
      <c r="H34" s="58"/>
    </row>
    <row r="35" spans="1:9" x14ac:dyDescent="0.2">
      <c r="A35" s="54" t="s">
        <v>303</v>
      </c>
      <c r="B35" s="60" t="e">
        <f>'PROPOSAL BUDGET'!#REF!</f>
        <v>#REF!</v>
      </c>
      <c r="C35" s="58" t="e">
        <f>'PROPOSAL BUDGET'!#REF!</f>
        <v>#REF!</v>
      </c>
      <c r="D35" s="58"/>
      <c r="E35" s="58"/>
      <c r="F35" s="61"/>
      <c r="G35" s="56" t="e">
        <f t="shared" si="2"/>
        <v>#REF!</v>
      </c>
      <c r="H35" s="58"/>
    </row>
    <row r="36" spans="1:9" x14ac:dyDescent="0.2">
      <c r="A36" s="54" t="s">
        <v>304</v>
      </c>
      <c r="B36" s="60" t="e">
        <f>'PROPOSAL BUDGET'!#REF!</f>
        <v>#REF!</v>
      </c>
      <c r="C36" s="58" t="e">
        <f>'PROPOSAL BUDGET'!#REF!</f>
        <v>#REF!</v>
      </c>
      <c r="D36" s="58"/>
      <c r="E36" s="58"/>
      <c r="F36" s="61"/>
      <c r="G36" s="56" t="e">
        <f t="shared" si="2"/>
        <v>#REF!</v>
      </c>
      <c r="H36" s="58"/>
    </row>
    <row r="37" spans="1:9" x14ac:dyDescent="0.2">
      <c r="A37" s="54"/>
      <c r="B37" s="60"/>
      <c r="C37" s="58"/>
      <c r="D37" s="58"/>
      <c r="E37" s="58"/>
      <c r="F37" s="61"/>
      <c r="G37" s="56">
        <f t="shared" si="2"/>
        <v>0</v>
      </c>
      <c r="H37" s="58"/>
    </row>
    <row r="38" spans="1:9" x14ac:dyDescent="0.2">
      <c r="A38" s="54"/>
      <c r="B38" s="60"/>
      <c r="C38" s="58"/>
      <c r="D38" s="58"/>
      <c r="E38" s="58"/>
      <c r="F38" s="61"/>
      <c r="G38" s="56">
        <f t="shared" si="2"/>
        <v>0</v>
      </c>
      <c r="H38" s="58"/>
    </row>
    <row r="39" spans="1:9" x14ac:dyDescent="0.2">
      <c r="A39" s="71"/>
      <c r="B39" s="63"/>
      <c r="C39" s="64"/>
      <c r="D39" s="64"/>
      <c r="E39" s="64"/>
      <c r="F39" s="65"/>
      <c r="G39" s="72">
        <f t="shared" si="2"/>
        <v>0</v>
      </c>
      <c r="H39" s="64"/>
    </row>
    <row r="40" spans="1:9" ht="9" customHeight="1" x14ac:dyDescent="0.2">
      <c r="A40" s="73"/>
      <c r="B40" s="74"/>
      <c r="C40" s="74"/>
      <c r="D40" s="74"/>
      <c r="E40" s="74"/>
      <c r="F40" s="74"/>
      <c r="G40" s="75"/>
      <c r="H40" s="76"/>
    </row>
    <row r="41" spans="1:9" ht="24" x14ac:dyDescent="0.2">
      <c r="A41" s="77" t="s">
        <v>305</v>
      </c>
      <c r="B41" s="78" t="e">
        <f>SUM(B13,B14,B15,B16,B17,B18,B22,B24,B26,B32,B33,B34,B35,B36,B37,B38,B39)</f>
        <v>#REF!</v>
      </c>
      <c r="C41" s="79" t="e">
        <f t="shared" ref="C41:H41" si="3">SUM(C13,C15,C16,C17,C18,C22,C24,C26,C32,C33,C34,C35,C36,C37,C38,C39)</f>
        <v>#REF!</v>
      </c>
      <c r="D41" s="79">
        <f t="shared" si="3"/>
        <v>0</v>
      </c>
      <c r="E41" s="79">
        <f t="shared" si="3"/>
        <v>0</v>
      </c>
      <c r="F41" s="80">
        <f t="shared" si="3"/>
        <v>0</v>
      </c>
      <c r="G41" s="78" t="e">
        <f t="shared" si="3"/>
        <v>#REF!</v>
      </c>
      <c r="H41" s="79">
        <f t="shared" si="3"/>
        <v>0</v>
      </c>
    </row>
    <row r="42" spans="1:9" ht="20.25" customHeight="1" x14ac:dyDescent="0.2">
      <c r="A42" s="81" t="s">
        <v>306</v>
      </c>
      <c r="B42" s="82"/>
      <c r="C42" s="82"/>
      <c r="D42" s="82"/>
      <c r="E42" s="82"/>
      <c r="F42" s="82"/>
      <c r="H42" s="83"/>
    </row>
    <row r="43" spans="1:9" ht="20.25" hidden="1" customHeight="1" x14ac:dyDescent="0.2">
      <c r="A43" s="84"/>
      <c r="B43" s="2" t="e">
        <f>IF(B41&gt;0,A43+1,0)</f>
        <v>#REF!</v>
      </c>
      <c r="C43" s="2" t="e">
        <f>IF(C41&gt;0,B43+1,B43)</f>
        <v>#REF!</v>
      </c>
      <c r="D43" s="2" t="e">
        <f>IF(D41&gt;0,C43+1,C43)</f>
        <v>#REF!</v>
      </c>
      <c r="E43" s="2" t="e">
        <f>IF(E41&gt;0,D43+1,D43)</f>
        <v>#REF!</v>
      </c>
      <c r="F43" s="2" t="e">
        <f>IF(F41&gt;0,E43+1,E43)</f>
        <v>#REF!</v>
      </c>
      <c r="H43" s="83"/>
    </row>
    <row r="44" spans="1:9" x14ac:dyDescent="0.2">
      <c r="A44" s="85" t="s">
        <v>307</v>
      </c>
      <c r="B44" s="86" t="e">
        <f>G41</f>
        <v>#REF!</v>
      </c>
      <c r="C44" s="87" t="s">
        <v>308</v>
      </c>
      <c r="D44" s="88">
        <v>2</v>
      </c>
      <c r="E44" s="89" t="s">
        <v>309</v>
      </c>
      <c r="F44" s="8"/>
      <c r="G44" s="79" t="e">
        <f>IF(B44&gt;0,IF(B44&lt;12500,25000,(25000*(ROUND(B44/D44/25000,0)))),0)</f>
        <v>#REF!</v>
      </c>
      <c r="H44" s="83"/>
      <c r="I44" s="90" t="e">
        <f>IF(G41&gt;0,(G41+H41)/G47,0)</f>
        <v>#REF!</v>
      </c>
    </row>
    <row r="45" spans="1:9" ht="21.75" customHeight="1" x14ac:dyDescent="0.2">
      <c r="A45" s="91" t="s">
        <v>310</v>
      </c>
      <c r="B45" s="6"/>
      <c r="C45" s="6"/>
      <c r="D45" s="6"/>
      <c r="E45" s="6"/>
      <c r="F45" s="6"/>
      <c r="H45" s="83"/>
      <c r="I45" s="90" t="e">
        <f>IF(G41&gt;0,G47/(G41+H41),0)</f>
        <v>#REF!</v>
      </c>
    </row>
    <row r="46" spans="1:9" ht="27.75" customHeight="1" x14ac:dyDescent="0.2">
      <c r="A46" s="13" t="s">
        <v>311</v>
      </c>
      <c r="B46" s="92"/>
      <c r="C46" s="93"/>
      <c r="D46" s="93"/>
      <c r="E46" s="93"/>
      <c r="F46" s="94"/>
      <c r="G46" s="95" t="s">
        <v>312</v>
      </c>
      <c r="H46" s="96"/>
    </row>
    <row r="47" spans="1:9" ht="13.5" customHeight="1" x14ac:dyDescent="0.2">
      <c r="A47" s="97" t="s">
        <v>313</v>
      </c>
      <c r="B47" s="98">
        <v>125000</v>
      </c>
      <c r="C47" s="64">
        <v>150000</v>
      </c>
      <c r="D47" s="64">
        <f>IF(D41&gt;0,IF(H9="Year Three",H41+G44,G44),0)</f>
        <v>0</v>
      </c>
      <c r="E47" s="64">
        <f>IF(E41&gt;0,IF(H9="Year Four",H41+G44,G44),0)</f>
        <v>0</v>
      </c>
      <c r="F47" s="65">
        <f>IF(F41&gt;0,IF(H9="Year Five",H41+G44,G44),0)</f>
        <v>0</v>
      </c>
      <c r="G47" s="99">
        <f t="shared" ref="G47:G54" si="4">SUM(B47:F47)</f>
        <v>275000</v>
      </c>
      <c r="H47" s="100"/>
    </row>
    <row r="48" spans="1:9" ht="12" customHeight="1" x14ac:dyDescent="0.2">
      <c r="A48" s="97" t="s">
        <v>314</v>
      </c>
      <c r="B48" s="36">
        <f>SUM(B23+B25+B27)</f>
        <v>0</v>
      </c>
      <c r="C48" s="37">
        <f>SUM(C23+C25+C27)</f>
        <v>0</v>
      </c>
      <c r="D48" s="37">
        <f>SUM(D23+D25+D27)</f>
        <v>0</v>
      </c>
      <c r="E48" s="37">
        <f>SUM(E23+E25+E27)</f>
        <v>0</v>
      </c>
      <c r="F48" s="38">
        <f>SUM(F23+F25+F27)</f>
        <v>0</v>
      </c>
      <c r="G48" s="101">
        <f t="shared" si="4"/>
        <v>0</v>
      </c>
      <c r="H48" s="102"/>
    </row>
    <row r="49" spans="1:18" ht="12" customHeight="1" x14ac:dyDescent="0.2">
      <c r="A49" s="97" t="s">
        <v>315</v>
      </c>
      <c r="B49" s="36">
        <f>SUM(B47:B48)</f>
        <v>125000</v>
      </c>
      <c r="C49" s="37">
        <f>SUM(C47:C48)</f>
        <v>150000</v>
      </c>
      <c r="D49" s="37">
        <f>SUM(D47:D48)</f>
        <v>0</v>
      </c>
      <c r="E49" s="37">
        <f>SUM(E47:E48)</f>
        <v>0</v>
      </c>
      <c r="F49" s="38">
        <f>SUM(F47:F48)</f>
        <v>0</v>
      </c>
      <c r="G49" s="101">
        <f t="shared" si="4"/>
        <v>275000</v>
      </c>
      <c r="H49" s="102"/>
    </row>
    <row r="50" spans="1:18" ht="13.5" customHeight="1" x14ac:dyDescent="0.2">
      <c r="A50" s="103" t="s">
        <v>316</v>
      </c>
      <c r="B50" s="78">
        <v>125000</v>
      </c>
      <c r="C50" s="79">
        <v>150000</v>
      </c>
      <c r="D50" s="79">
        <f>ROUND(IF($H$9="year three",(D49-(SUM(D13:D18))-(SUM(K22:K26)))-(SUM($H$13:$H$18)),(D49-(SUM(D13:D18))-(SUM(K22:K26)))),0)</f>
        <v>0</v>
      </c>
      <c r="E50" s="79">
        <f>ROUND(IF($H$9="year four",(E49-(SUM(E13:E18))-(SUM(L22:L26)))-(SUM($H$13:$H$18)),(E49-(SUM(E13:E18))-(SUM(L22:L26)))),0)</f>
        <v>0</v>
      </c>
      <c r="F50" s="104">
        <f>ROUND(IF($H$9="year five",(F49-(SUM(F13:F18))-(SUM(M22:M26)))-(SUM($H$13:$H$18)),(F49-(SUM(F13:F18))-(SUM(M22:M26)))),0)</f>
        <v>0</v>
      </c>
      <c r="G50" s="105">
        <f t="shared" si="4"/>
        <v>275000</v>
      </c>
      <c r="H50" s="96"/>
      <c r="R50" s="67"/>
    </row>
    <row r="51" spans="1:18" x14ac:dyDescent="0.2">
      <c r="A51" s="106" t="s">
        <v>317</v>
      </c>
      <c r="B51" s="78">
        <f>SUM(B52:B53)</f>
        <v>63750</v>
      </c>
      <c r="C51" s="79">
        <f>SUM(C52:C53)</f>
        <v>76500</v>
      </c>
      <c r="D51" s="79">
        <f>SUM(D52:D53)</f>
        <v>0</v>
      </c>
      <c r="E51" s="79">
        <f>SUM(E52:E53)</f>
        <v>0</v>
      </c>
      <c r="F51" s="104">
        <f>SUM(F52:F53)</f>
        <v>0</v>
      </c>
      <c r="G51" s="107">
        <f t="shared" si="4"/>
        <v>140250</v>
      </c>
      <c r="H51" s="108"/>
    </row>
    <row r="52" spans="1:18" x14ac:dyDescent="0.2">
      <c r="A52" s="109" t="str">
        <f>IF(B65=0,"     Single Rate","     First "&amp;B64&amp; " Months")</f>
        <v xml:space="preserve">     Single Rate</v>
      </c>
      <c r="B52" s="36">
        <f>IF(B10="",0,IF(B10&gt;$D68,B50*E69,IF(B10&gt;$D67,B59,B58)))</f>
        <v>63750</v>
      </c>
      <c r="C52" s="110">
        <f>IF(C10="",0,IF(C10&gt;$D68,C60,IF(C10&gt;$D67,C59,C58)))</f>
        <v>76500</v>
      </c>
      <c r="D52" s="110">
        <f>IF(D10="",0,IF(D10&gt;$D68,D60,IF(D10&gt;$D67,D59,D58)))</f>
        <v>0</v>
      </c>
      <c r="E52" s="110">
        <f>IF(E10="",0,IF(E10&gt;$D68,E60,IF(E10&gt;$D67,E59,E58)))</f>
        <v>0</v>
      </c>
      <c r="F52" s="38">
        <f>IF(F10="",0,IF(F10&gt;$D68,F60,IF(F10&gt;$D67,F59,F58)))</f>
        <v>0</v>
      </c>
      <c r="G52" s="107">
        <f t="shared" si="4"/>
        <v>140250</v>
      </c>
      <c r="H52" s="102"/>
    </row>
    <row r="53" spans="1:18" x14ac:dyDescent="0.2">
      <c r="A53" s="109" t="str">
        <f>IF(B65=0,"","     Last "&amp;B65&amp;" Months")</f>
        <v/>
      </c>
      <c r="B53" s="36">
        <f>IF(B10="",0,IF(B11&gt;$D$68,B63,IF(B11&gt;$D$67,B62,B61)))</f>
        <v>0</v>
      </c>
      <c r="C53" s="37">
        <f>IF(C10="",0,IF(C11&gt;$D$68,C63,IF(C11&gt;$D$67,C62,C61)))</f>
        <v>0</v>
      </c>
      <c r="D53" s="37">
        <f>IF(D10="",0,IF(D11&gt;$D$68,D63,IF(D11&gt;$D$67,D62,D61)))</f>
        <v>0</v>
      </c>
      <c r="E53" s="37">
        <f>IF(E10="",0,IF(E11&gt;$D$68,E63,IF(E11&gt;$D$67,E62,E61)))</f>
        <v>0</v>
      </c>
      <c r="F53" s="38">
        <f>IF(F10="",0,IF(F11&gt;$D$68,F63,IF(F11&gt;$D$67,F62,F61)))</f>
        <v>0</v>
      </c>
      <c r="G53" s="101">
        <f t="shared" si="4"/>
        <v>0</v>
      </c>
      <c r="H53" s="102"/>
    </row>
    <row r="54" spans="1:18" x14ac:dyDescent="0.2">
      <c r="A54" s="106" t="s">
        <v>318</v>
      </c>
      <c r="B54" s="111">
        <f>B49+B51</f>
        <v>188750</v>
      </c>
      <c r="C54" s="79">
        <f>C49+C51</f>
        <v>226500</v>
      </c>
      <c r="D54" s="79">
        <f>D49+D51</f>
        <v>0</v>
      </c>
      <c r="E54" s="79">
        <f>E49+E51</f>
        <v>0</v>
      </c>
      <c r="F54" s="104">
        <f>F49+F51</f>
        <v>0</v>
      </c>
      <c r="G54" s="112">
        <f t="shared" si="4"/>
        <v>415250</v>
      </c>
      <c r="H54" s="96"/>
    </row>
    <row r="55" spans="1:18" x14ac:dyDescent="0.2">
      <c r="A55" s="113"/>
      <c r="B55" s="114"/>
      <c r="C55" s="66"/>
      <c r="D55" s="66"/>
      <c r="E55" s="66"/>
      <c r="F55" s="66"/>
      <c r="G55" s="115"/>
      <c r="H55" s="116"/>
    </row>
    <row r="56" spans="1:18" hidden="1" x14ac:dyDescent="0.2">
      <c r="A56" s="113"/>
      <c r="B56" s="114"/>
      <c r="C56" s="66"/>
      <c r="D56" s="66"/>
      <c r="E56" s="66"/>
      <c r="F56" s="66"/>
      <c r="G56" s="115"/>
      <c r="H56" s="116"/>
    </row>
    <row r="57" spans="1:18" hidden="1" x14ac:dyDescent="0.2">
      <c r="A57" s="2" t="s">
        <v>319</v>
      </c>
      <c r="B57" s="2">
        <f>(B50/ROUND(((B11-B10)/30.33),0))</f>
        <v>10416.666666666666</v>
      </c>
      <c r="C57" s="2">
        <f>(C50/ROUND(((C11-C10)/30.33),0))</f>
        <v>12500</v>
      </c>
      <c r="D57" s="2" t="e">
        <f>(D50/ROUND(((D11-D10)/30.33),0))</f>
        <v>#DIV/0!</v>
      </c>
      <c r="E57" s="2" t="e">
        <f>(E50/ROUND(((E11-E10)/30.33),0))</f>
        <v>#DIV/0!</v>
      </c>
      <c r="F57" s="2" t="e">
        <f>(F50/ROUND(((F11-F10)/30.33),0))</f>
        <v>#DIV/0!</v>
      </c>
    </row>
    <row r="58" spans="1:18" hidden="1" x14ac:dyDescent="0.2">
      <c r="A58" s="2" t="s">
        <v>320</v>
      </c>
      <c r="B58" s="2">
        <f>B$64*B$57*$E$67</f>
        <v>61875</v>
      </c>
      <c r="C58" s="2">
        <f>C$64*C$57*$E$67</f>
        <v>74250</v>
      </c>
      <c r="D58" s="2" t="e">
        <f>D$64*D$57*$E$67</f>
        <v>#DIV/0!</v>
      </c>
      <c r="E58" s="2" t="e">
        <f>E$64*E$57*$E$67</f>
        <v>#DIV/0!</v>
      </c>
      <c r="F58" s="2" t="e">
        <f>F$64*F$57*$E$67</f>
        <v>#DIV/0!</v>
      </c>
    </row>
    <row r="59" spans="1:18" hidden="1" x14ac:dyDescent="0.2">
      <c r="A59" s="2" t="s">
        <v>321</v>
      </c>
      <c r="B59" s="2">
        <f>B$64*B$57*$E$68</f>
        <v>63750</v>
      </c>
      <c r="C59" s="2">
        <f>C$64*C$57*$E$68</f>
        <v>76500</v>
      </c>
      <c r="D59" s="2" t="e">
        <f>D$64*D$57*$E$68</f>
        <v>#DIV/0!</v>
      </c>
      <c r="E59" s="2" t="e">
        <f>E$64*E$57*$E$68</f>
        <v>#DIV/0!</v>
      </c>
      <c r="F59" s="2" t="e">
        <f>F$64*F$57*$E$68</f>
        <v>#DIV/0!</v>
      </c>
      <c r="R59" s="117"/>
    </row>
    <row r="60" spans="1:18" hidden="1" x14ac:dyDescent="0.2">
      <c r="A60" s="2" t="s">
        <v>322</v>
      </c>
      <c r="B60" s="2">
        <f>B$64*B$57*$E$69</f>
        <v>63750</v>
      </c>
      <c r="C60" s="2">
        <f>C$64*C$57*$E$69</f>
        <v>76500</v>
      </c>
      <c r="D60" s="2" t="e">
        <f>D$64*D$57*$E$69</f>
        <v>#DIV/0!</v>
      </c>
      <c r="E60" s="2" t="e">
        <f>E$64*E$57*$E$69</f>
        <v>#DIV/0!</v>
      </c>
      <c r="F60" s="2" t="e">
        <f>F$64*F$57*$E$69</f>
        <v>#DIV/0!</v>
      </c>
    </row>
    <row r="61" spans="1:18" hidden="1" x14ac:dyDescent="0.2">
      <c r="A61" s="2" t="s">
        <v>323</v>
      </c>
      <c r="B61" s="2">
        <f>B$65*B$57*$E$67</f>
        <v>0</v>
      </c>
      <c r="C61" s="2">
        <f>C$65*C$57*$E$67</f>
        <v>0</v>
      </c>
      <c r="D61" s="2" t="e">
        <f>D$65*D$57*$E$67</f>
        <v>#DIV/0!</v>
      </c>
      <c r="E61" s="2" t="e">
        <f>E$65*E$57*$E$67</f>
        <v>#DIV/0!</v>
      </c>
      <c r="F61" s="2" t="e">
        <f>F$65*F$57*$E$67</f>
        <v>#DIV/0!</v>
      </c>
    </row>
    <row r="62" spans="1:18" hidden="1" x14ac:dyDescent="0.2">
      <c r="A62" s="2" t="s">
        <v>324</v>
      </c>
      <c r="B62" s="2">
        <f>B$65*B$57*$E$68</f>
        <v>0</v>
      </c>
      <c r="C62" s="2">
        <f>C$65*C$57*$E$68</f>
        <v>0</v>
      </c>
      <c r="D62" s="2" t="e">
        <f>D$65*D$57*$E$68</f>
        <v>#DIV/0!</v>
      </c>
      <c r="E62" s="2" t="e">
        <f>E$65*E$57*$E$68</f>
        <v>#DIV/0!</v>
      </c>
      <c r="F62" s="2" t="e">
        <f>F$65*F$57*$E$68</f>
        <v>#DIV/0!</v>
      </c>
      <c r="H62" s="117"/>
    </row>
    <row r="63" spans="1:18" hidden="1" x14ac:dyDescent="0.2">
      <c r="A63" s="2" t="s">
        <v>325</v>
      </c>
      <c r="B63" s="2">
        <f>B65*B$57*$E$69</f>
        <v>0</v>
      </c>
      <c r="C63" s="2">
        <f>C65*C$57*$E$69</f>
        <v>0</v>
      </c>
      <c r="D63" s="2" t="e">
        <f>D65*D$57*$E$69</f>
        <v>#DIV/0!</v>
      </c>
      <c r="E63" s="2" t="e">
        <f>E65*E$57*$E$69</f>
        <v>#DIV/0!</v>
      </c>
      <c r="F63" s="2" t="e">
        <f>F65*F$57*$E$69</f>
        <v>#DIV/0!</v>
      </c>
    </row>
    <row r="64" spans="1:18" hidden="1" x14ac:dyDescent="0.2">
      <c r="A64" s="2" t="s">
        <v>326</v>
      </c>
      <c r="B64" s="2">
        <f>IF(B10="",0,IF(B10&gt;$D68,(ROUND(((B11-B10)/30.33),0)),IF(B10&gt;$D67,ROUND((($D68-B10)/30.33),0),ROUND((($D67-B10)/30.33),0))))</f>
        <v>12</v>
      </c>
      <c r="C64" s="2">
        <f>IF(ROUND((C11-C10)/30.33,0)=($B$64+$B$65),$B$64,IF(ROUND(((C11-C10)/30.33),0)&lt;$B$64,ROUND(((C11-C10)/30.33),0),$B$64))</f>
        <v>12</v>
      </c>
      <c r="D64" s="2">
        <f>IF(ROUND((D11-D10)/30.33,0)=($B$64+$B$65),$B$64,IF(ROUND(((D11-D10)/30.33),0)&lt;$B$64,ROUND(((D11-D10)/30.33),0),$B$64))</f>
        <v>0</v>
      </c>
      <c r="E64" s="2">
        <f>IF(ROUND((E11-E10)/30.33,0)=($B$64+$B$65),$B$64,IF(ROUND(((E11-E10)/30.33),0)&lt;$B$64,ROUND(((E11-E10)/30.33),0),$B$64))</f>
        <v>0</v>
      </c>
      <c r="F64" s="2">
        <f>IF(ROUND((F11-F10)/30.33,0)=($B$64+$B$65),$B$64,IF(ROUND(((F11-F10)/30.33),0)&lt;$B$64,ROUND(((F11-F10)/30.33),0),$B$64))</f>
        <v>0</v>
      </c>
    </row>
    <row r="65" spans="1:6" hidden="1" x14ac:dyDescent="0.2">
      <c r="A65" s="2" t="s">
        <v>327</v>
      </c>
      <c r="B65" s="2">
        <f>ROUND(((B11-B10)/30.33),0)-B64</f>
        <v>0</v>
      </c>
      <c r="C65" s="2">
        <f>ROUND(((C11-C10)/30.33),0)-C64</f>
        <v>0</v>
      </c>
      <c r="D65" s="2">
        <f>ROUND(((D11-D10)/30.33),0)-D64</f>
        <v>0</v>
      </c>
      <c r="E65" s="2">
        <f>ROUND(((E11-E10)/30.33),0)-E64</f>
        <v>0</v>
      </c>
      <c r="F65" s="2">
        <f>ROUND(((F11-F10)/30.33),0)-F64</f>
        <v>0</v>
      </c>
    </row>
    <row r="66" spans="1:6" hidden="1" x14ac:dyDescent="0.2">
      <c r="B66" s="118"/>
    </row>
    <row r="67" spans="1:6" hidden="1" x14ac:dyDescent="0.2">
      <c r="A67" s="119" t="s">
        <v>328</v>
      </c>
      <c r="C67" s="118" t="s">
        <v>329</v>
      </c>
      <c r="D67" s="120">
        <v>38960</v>
      </c>
      <c r="E67" s="2">
        <v>0.495</v>
      </c>
    </row>
    <row r="68" spans="1:6" hidden="1" x14ac:dyDescent="0.2">
      <c r="C68" s="118" t="s">
        <v>330</v>
      </c>
      <c r="D68" s="120">
        <v>39325</v>
      </c>
      <c r="E68" s="2">
        <v>0.51</v>
      </c>
    </row>
    <row r="69" spans="1:6" hidden="1" x14ac:dyDescent="0.2">
      <c r="B69" s="120"/>
      <c r="C69" s="118" t="s">
        <v>331</v>
      </c>
      <c r="D69" s="120">
        <v>39325</v>
      </c>
      <c r="E69" s="2">
        <v>0.51</v>
      </c>
    </row>
    <row r="70" spans="1:6" x14ac:dyDescent="0.2">
      <c r="B70" s="120"/>
      <c r="C70" s="121"/>
    </row>
    <row r="72" spans="1:6" x14ac:dyDescent="0.2">
      <c r="B72" s="120"/>
    </row>
  </sheetData>
  <phoneticPr fontId="0" type="noConversion"/>
  <pageMargins left="0.65" right="0.36" top="0.48" bottom="0.3" header="0.43" footer="0.24"/>
  <pageSetup scale="91" orientation="portrait" horizontalDpi="4294967292"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7B33B43CD0B14891A533972C64FFA1" ma:contentTypeVersion="14" ma:contentTypeDescription="Create a new document." ma:contentTypeScope="" ma:versionID="f0fd78ed3010751f853f02ced489692d">
  <xsd:schema xmlns:xsd="http://www.w3.org/2001/XMLSchema" xmlns:xs="http://www.w3.org/2001/XMLSchema" xmlns:p="http://schemas.microsoft.com/office/2006/metadata/properties" xmlns:ns2="a3015227-36f2-45dd-9409-45c27a1a8a01" xmlns:ns3="17a27289-2527-4545-b4a4-e47714dd8d86" targetNamespace="http://schemas.microsoft.com/office/2006/metadata/properties" ma:root="true" ma:fieldsID="8e583f4f67d3d05d2111da1720466694" ns2:_="" ns3:_="">
    <xsd:import namespace="a3015227-36f2-45dd-9409-45c27a1a8a01"/>
    <xsd:import namespace="17a27289-2527-4545-b4a4-e47714dd8d8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015227-36f2-45dd-9409-45c27a1a8a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d5a69f5-d435-4760-9461-1dab5d6d0d45"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7a27289-2527-4545-b4a4-e47714dd8d86"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2615146a-5f26-4701-a6f0-f66b653c2701}" ma:internalName="TaxCatchAll" ma:showField="CatchAllData" ma:web="17a27289-2527-4545-b4a4-e47714dd8d8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7a27289-2527-4545-b4a4-e47714dd8d86" xsi:nil="true"/>
    <lcf76f155ced4ddcb4097134ff3c332f xmlns="a3015227-36f2-45dd-9409-45c27a1a8a0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U 3 F Z V U j 6 C m 2 j A A A A 9 g A A A B I A H A B D b 2 5 m a W c v U G F j a 2 F n Z S 5 4 b W w g o h g A K K A U A A A A A A A A A A A A A A A A A A A A A A A A A A A A h Y + x D o I w F E V / h X S n L W V R 8 i i D q y Q m R O P a Q M V G e B h a L P / m 4 C f 5 C 2 I U d X O 8 5 5 7 h 3 v v 1 B t n Y N s F F 9 9 Z 0 m J K I c h J o L L v K Y J 2 S w R 3 C B c k k b F R 5 U r U O J h l t M t o q J U f n z g l j 3 n v q Y 9 r 1 N R O c R 2 y f r 4 v y q F t F P r L 5 L 4 c G r V N Y a i J h 9 x o j B Y 3 4 k s Z c U A 5 s h p A b / A p i 2 v t s f y C s h s Y N v Z Y a w 2 0 B b I 7 A 3 h / k A 1 B L A w Q U A A I A C A B T c V l 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3 F Z V S i K R 7 g O A A A A E Q A A A B M A H A B G b 3 J t d W x h c y 9 T Z W N 0 a W 9 u M S 5 t I K I Y A C i g F A A A A A A A A A A A A A A A A A A A A A A A A A A A A C t O T S 7 J z M 9 T C I b Q h t Y A U E s B A i 0 A F A A C A A g A U 3 F Z V U j 6 C m 2 j A A A A 9 g A A A B I A A A A A A A A A A A A A A A A A A A A A A E N v b m Z p Z y 9 Q Y W N r Y W d l L n h t b F B L A Q I t A B Q A A g A I A F N x W V U P y u m r p A A A A O k A A A A T A A A A A A A A A A A A A A A A A O 8 A A A B b Q 2 9 u d G V u d F 9 U e X B l c 1 0 u e G 1 s U E s B A i 0 A F A A C A A g A U 3 F Z V 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K 3 m n W t z H v J F m e Y p o R X A 1 t o A A A A A A g A A A A A A A 2 Y A A M A A A A A Q A A A A L / a F p C w 4 g p l Q d w + s 4 A c x 3 A A A A A A E g A A A o A A A A B A A A A B n U G p Q g P S A 4 G k 3 U Y g o m d X V U A A A A O c L D y S W O t j z N k T R 0 T v A l i e Z / Q 5 0 j p s d z y g G d I l 9 g q B L 2 4 u Y 6 8 q u 2 F d m m y v 5 x j B q L k d R t r n u r v s i d p 7 / s + R 8 9 k A n s b g n V u l D f v l 0 G + D M E W 7 A F A A A A H Y A V K A K C O e Q R f + T S r c G 3 k a D Y W p Z < / D a t a M a s h u p > 
</file>

<file path=customXml/itemProps1.xml><?xml version="1.0" encoding="utf-8"?>
<ds:datastoreItem xmlns:ds="http://schemas.openxmlformats.org/officeDocument/2006/customXml" ds:itemID="{652B372A-DEA7-4288-89A1-56C3CD7DF6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015227-36f2-45dd-9409-45c27a1a8a01"/>
    <ds:schemaRef ds:uri="17a27289-2527-4545-b4a4-e47714dd8d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202EAD-8CA2-4968-9414-83B08BC3654B}">
  <ds:schemaRefs>
    <ds:schemaRef ds:uri="http://schemas.microsoft.com/office/2006/metadata/properties"/>
    <ds:schemaRef ds:uri="http://schemas.microsoft.com/office/infopath/2007/PartnerControls"/>
    <ds:schemaRef ds:uri="17a27289-2527-4545-b4a4-e47714dd8d86"/>
    <ds:schemaRef ds:uri="a3015227-36f2-45dd-9409-45c27a1a8a01"/>
  </ds:schemaRefs>
</ds:datastoreItem>
</file>

<file path=customXml/itemProps3.xml><?xml version="1.0" encoding="utf-8"?>
<ds:datastoreItem xmlns:ds="http://schemas.openxmlformats.org/officeDocument/2006/customXml" ds:itemID="{4965BE99-0F9C-49A3-BB25-EB7E5F075235}">
  <ds:schemaRefs>
    <ds:schemaRef ds:uri="http://schemas.microsoft.com/sharepoint/v3/contenttype/forms"/>
  </ds:schemaRefs>
</ds:datastoreItem>
</file>

<file path=customXml/itemProps4.xml><?xml version="1.0" encoding="utf-8"?>
<ds:datastoreItem xmlns:ds="http://schemas.openxmlformats.org/officeDocument/2006/customXml" ds:itemID="{40D8A368-4868-44FE-AA7B-AC7B7C16A6E4}">
  <ds:schemaRefs>
    <ds:schemaRef ds:uri="http://schemas.microsoft.com/DataMashup"/>
  </ds:schemaRefs>
</ds:datastoreItem>
</file>

<file path=docMetadata/LabelInfo.xml><?xml version="1.0" encoding="utf-8"?>
<clbl:labelList xmlns:clbl="http://schemas.microsoft.com/office/2020/mipLabelMetadata">
  <clbl:label id="{2c2b2d31-2e3e-4df1-b571-fb37c042ff1b}" enabled="0" method="" siteId="{2c2b2d31-2e3e-4df1-b571-fb37c042ff1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PROPOSAL BUDGET</vt:lpstr>
      <vt:lpstr>MAIN INDEX</vt:lpstr>
      <vt:lpstr>COST SHARE INDEX</vt:lpstr>
      <vt:lpstr>CHILD INDEX</vt:lpstr>
      <vt:lpstr>PROG INC INDEX</vt:lpstr>
      <vt:lpstr>SUMMARY-OSP ONLY</vt:lpstr>
      <vt:lpstr>Data Tables</vt:lpstr>
      <vt:lpstr>Budget Codes</vt:lpstr>
      <vt:lpstr>OSR Form</vt:lpstr>
      <vt:lpstr>'OSR Form'!Print_Area</vt:lpstr>
      <vt:lpstr>'PROPOSAL BUDGET'!Print_Area</vt:lpstr>
      <vt:lpstr>'PROPOSAL BUDGET'!Print_Titles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BSD-MIS</dc:creator>
  <cp:keywords/>
  <dc:description/>
  <cp:lastModifiedBy>Ashley Whitaker</cp:lastModifiedBy>
  <cp:revision/>
  <dcterms:created xsi:type="dcterms:W3CDTF">1997-09-18T19:54:31Z</dcterms:created>
  <dcterms:modified xsi:type="dcterms:W3CDTF">2025-05-16T20:52:18Z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0x010100A47B33B43CD0B14891A533972C64FFA1</vt:lpwstr>
  </property>
  <property fmtid="{D5CDD505-2E9C-101B-9397-08002B2CF9AE}" pid="3" name="MediaServiceImageTags">
    <vt:lpwstr/>
  </property>
</Properties>
</file>